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heckCompatibility="1"/>
  <bookViews>
    <workbookView xWindow="-105" yWindow="-105" windowWidth="16665" windowHeight="8865" activeTab="2"/>
  </bookViews>
  <sheets>
    <sheet name="Älgobs" sheetId="1" r:id="rId1"/>
    <sheet name="Fällda djur" sheetId="3" r:id="rId2"/>
    <sheet name="Grafer jämförelse" sheetId="9" r:id="rId3"/>
    <sheet name="Snittvikt, -ålder etc" sheetId="10" r:id="rId4"/>
    <sheet name="Blad1" sheetId="11" r:id="rId5"/>
  </sheets>
  <definedNames>
    <definedName name="_xlnm.Print_Area" localSheetId="2">'Grafer jämförelse'!$A$1:$S$255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7" i="3" l="1"/>
  <c r="AF7" i="3"/>
  <c r="AG9" i="3"/>
  <c r="AG18" i="1" s="1"/>
  <c r="AF9" i="3"/>
  <c r="AE9" i="3"/>
  <c r="AG20" i="3"/>
  <c r="AG19" i="3"/>
  <c r="AG18" i="3"/>
  <c r="AG17" i="3"/>
  <c r="AG37" i="1"/>
  <c r="AG36" i="1"/>
  <c r="AG35" i="1"/>
  <c r="AG34" i="1"/>
  <c r="AG33" i="1"/>
  <c r="AG32" i="1"/>
  <c r="AG31" i="1"/>
  <c r="AG26" i="1"/>
  <c r="AG25" i="1"/>
  <c r="AG24" i="1"/>
  <c r="AG22" i="1"/>
  <c r="AG21" i="1"/>
  <c r="AG20" i="1"/>
  <c r="AG17" i="1"/>
  <c r="AG14" i="1"/>
  <c r="AG39" i="1" s="1"/>
  <c r="AG40" i="1" s="1"/>
  <c r="AG13" i="1"/>
  <c r="AG38" i="1" s="1"/>
  <c r="AG12" i="1"/>
  <c r="AG16" i="1" s="1"/>
  <c r="AE23" i="3"/>
  <c r="AD23" i="3"/>
  <c r="AE24" i="3" s="1"/>
  <c r="AC23" i="3"/>
  <c r="AF37" i="1"/>
  <c r="AF36" i="1"/>
  <c r="AF35" i="1"/>
  <c r="AF34" i="1"/>
  <c r="AF33" i="1"/>
  <c r="AF32" i="1"/>
  <c r="AF31" i="1"/>
  <c r="AF26" i="1"/>
  <c r="AF25" i="1"/>
  <c r="AF24" i="1"/>
  <c r="AF22" i="1"/>
  <c r="AF21" i="1"/>
  <c r="AF20" i="1"/>
  <c r="AF17" i="1"/>
  <c r="AF12" i="1"/>
  <c r="AF16" i="1" s="1"/>
  <c r="AF13" i="1"/>
  <c r="AF38" i="1" s="1"/>
  <c r="AF14" i="1"/>
  <c r="AF39" i="1" s="1"/>
  <c r="AF40" i="1" s="1"/>
  <c r="AF20" i="3"/>
  <c r="AF19" i="3"/>
  <c r="AF18" i="3"/>
  <c r="AF17" i="3"/>
  <c r="AE7" i="3"/>
  <c r="AE17" i="3"/>
  <c r="AE20" i="3"/>
  <c r="AE19" i="3"/>
  <c r="AE18" i="3"/>
  <c r="AE8" i="3"/>
  <c r="AE37" i="1"/>
  <c r="AE36" i="1"/>
  <c r="AE35" i="1"/>
  <c r="AE34" i="1"/>
  <c r="AE33" i="1"/>
  <c r="AE32" i="1"/>
  <c r="AE31" i="1"/>
  <c r="AE26" i="1"/>
  <c r="AE25" i="1"/>
  <c r="AE24" i="1"/>
  <c r="AE22" i="1"/>
  <c r="AE21" i="1"/>
  <c r="AE20" i="1"/>
  <c r="AE17" i="1"/>
  <c r="AE14" i="1"/>
  <c r="AE39" i="1" s="1"/>
  <c r="AE40" i="1" s="1"/>
  <c r="AE13" i="1"/>
  <c r="AE38" i="1" s="1"/>
  <c r="AE12" i="1"/>
  <c r="AE16" i="1" s="1"/>
  <c r="AD20" i="3"/>
  <c r="AD19" i="3"/>
  <c r="AD18" i="3"/>
  <c r="AD17" i="3"/>
  <c r="AD9" i="3"/>
  <c r="AD8" i="3"/>
  <c r="AD7" i="3"/>
  <c r="AD37" i="1"/>
  <c r="AD36" i="1"/>
  <c r="AD35" i="1"/>
  <c r="AD34" i="1"/>
  <c r="AD33" i="1"/>
  <c r="AD32" i="1"/>
  <c r="AD31" i="1"/>
  <c r="AD26" i="1"/>
  <c r="AD25" i="1"/>
  <c r="AD24" i="1"/>
  <c r="AD22" i="1"/>
  <c r="AD21" i="1"/>
  <c r="AD20" i="1"/>
  <c r="AD17" i="1"/>
  <c r="AD14" i="1"/>
  <c r="AD39" i="1" s="1"/>
  <c r="AD13" i="1"/>
  <c r="AD38" i="1" s="1"/>
  <c r="AD12" i="1"/>
  <c r="AD16" i="1" s="1"/>
  <c r="AC20" i="3"/>
  <c r="AC19" i="3"/>
  <c r="AC18" i="3"/>
  <c r="AC17" i="3"/>
  <c r="AC9" i="3"/>
  <c r="AC8" i="3"/>
  <c r="AC7" i="3"/>
  <c r="AC37" i="1"/>
  <c r="AC36" i="1"/>
  <c r="AC35" i="1"/>
  <c r="AC34" i="1"/>
  <c r="AC33" i="1"/>
  <c r="AC32" i="1"/>
  <c r="AC31" i="1"/>
  <c r="AC26" i="1"/>
  <c r="AC25" i="1"/>
  <c r="AC24" i="1"/>
  <c r="AC22" i="1"/>
  <c r="AC21" i="1"/>
  <c r="AC20" i="1"/>
  <c r="AC17" i="1"/>
  <c r="AC14" i="1"/>
  <c r="AC39" i="1" s="1"/>
  <c r="AC40" i="1" s="1"/>
  <c r="AC13" i="1"/>
  <c r="AC38" i="1" s="1"/>
  <c r="AC12" i="1"/>
  <c r="AC16" i="1" s="1"/>
  <c r="AB20" i="3"/>
  <c r="AB19" i="3"/>
  <c r="AB18" i="3"/>
  <c r="AB17" i="3"/>
  <c r="AB9" i="3"/>
  <c r="AB8" i="3"/>
  <c r="AB7" i="3"/>
  <c r="AB37" i="1"/>
  <c r="AB36" i="1"/>
  <c r="AB35" i="1"/>
  <c r="AB34" i="1"/>
  <c r="AB33" i="1"/>
  <c r="AB32" i="1"/>
  <c r="AB31" i="1"/>
  <c r="AB26" i="1"/>
  <c r="AB25" i="1"/>
  <c r="AB24" i="1"/>
  <c r="AB22" i="1"/>
  <c r="AB21" i="1"/>
  <c r="AB20" i="1"/>
  <c r="AB17" i="1"/>
  <c r="AB14" i="1"/>
  <c r="AB39" i="1" s="1"/>
  <c r="AB40" i="1" s="1"/>
  <c r="AB13" i="1"/>
  <c r="AB38" i="1" s="1"/>
  <c r="AB12" i="1"/>
  <c r="AB16" i="1" s="1"/>
  <c r="AA17" i="3"/>
  <c r="AA18" i="3"/>
  <c r="AA19" i="3"/>
  <c r="AA22" i="3" s="1"/>
  <c r="AA20" i="3"/>
  <c r="AA23" i="3"/>
  <c r="AA21" i="3"/>
  <c r="AA9" i="3"/>
  <c r="AA8" i="3"/>
  <c r="AA7" i="3"/>
  <c r="AA14" i="1"/>
  <c r="AA39" i="1"/>
  <c r="AA40" i="1" s="1"/>
  <c r="Z14" i="1"/>
  <c r="Z39" i="1" s="1"/>
  <c r="AA13" i="1"/>
  <c r="AA38" i="1" s="1"/>
  <c r="AA37" i="1"/>
  <c r="AA36" i="1"/>
  <c r="AA35" i="1"/>
  <c r="AA34" i="1"/>
  <c r="AA33" i="1"/>
  <c r="AA32" i="1"/>
  <c r="AA31" i="1"/>
  <c r="AA26" i="1"/>
  <c r="AA25" i="1"/>
  <c r="AA24" i="1"/>
  <c r="AA22" i="1"/>
  <c r="AA21" i="1"/>
  <c r="AA20" i="1"/>
  <c r="AA18" i="1"/>
  <c r="AA17" i="1"/>
  <c r="AA12" i="1"/>
  <c r="AA16" i="1"/>
  <c r="L170" i="10"/>
  <c r="L169" i="10"/>
  <c r="L168" i="10"/>
  <c r="L167" i="10"/>
  <c r="L166" i="10"/>
  <c r="L165" i="10"/>
  <c r="L164" i="10"/>
  <c r="L163" i="10"/>
  <c r="L162" i="10"/>
  <c r="L161" i="10"/>
  <c r="Z17" i="3"/>
  <c r="Z23" i="3" s="1"/>
  <c r="Z18" i="3"/>
  <c r="Z19" i="3"/>
  <c r="Z22" i="3" s="1"/>
  <c r="Z20" i="3"/>
  <c r="Z7" i="3"/>
  <c r="Z8" i="3"/>
  <c r="Z9" i="3"/>
  <c r="Z18" i="1" s="1"/>
  <c r="Y14" i="1"/>
  <c r="Y39" i="1" s="1"/>
  <c r="Y40" i="1" s="1"/>
  <c r="Z13" i="1"/>
  <c r="Z38" i="1"/>
  <c r="Z37" i="1"/>
  <c r="Z36" i="1"/>
  <c r="Z35" i="1"/>
  <c r="Z34" i="1"/>
  <c r="Z33" i="1"/>
  <c r="Z32" i="1"/>
  <c r="Z31" i="1"/>
  <c r="Z26" i="1"/>
  <c r="Z25" i="1"/>
  <c r="Z24" i="1"/>
  <c r="Z22" i="1"/>
  <c r="Z21" i="1"/>
  <c r="Z20" i="1"/>
  <c r="Z17" i="1"/>
  <c r="Z12" i="1"/>
  <c r="Z16" i="1"/>
  <c r="Y17" i="3"/>
  <c r="Y18" i="3"/>
  <c r="Y23" i="3" s="1"/>
  <c r="Y19" i="3"/>
  <c r="Y20" i="3"/>
  <c r="X17" i="3"/>
  <c r="X18" i="3"/>
  <c r="X21" i="3" s="1"/>
  <c r="X19" i="3"/>
  <c r="X22" i="3" s="1"/>
  <c r="X20" i="3"/>
  <c r="K170" i="10"/>
  <c r="K169" i="10"/>
  <c r="K167" i="10"/>
  <c r="K166" i="10"/>
  <c r="K168" i="10"/>
  <c r="K165" i="10"/>
  <c r="K162" i="10"/>
  <c r="K161" i="10"/>
  <c r="Y9" i="3"/>
  <c r="Y8" i="3"/>
  <c r="Y18" i="1"/>
  <c r="Y22" i="3"/>
  <c r="Y21" i="3"/>
  <c r="Y7" i="3"/>
  <c r="X14" i="1"/>
  <c r="X39" i="1" s="1"/>
  <c r="Y13" i="1"/>
  <c r="Y38" i="1"/>
  <c r="Y37" i="1"/>
  <c r="Y36" i="1"/>
  <c r="Y35" i="1"/>
  <c r="Y34" i="1"/>
  <c r="Y33" i="1"/>
  <c r="Y32" i="1"/>
  <c r="Y31" i="1"/>
  <c r="Y26" i="1"/>
  <c r="Y25" i="1"/>
  <c r="Y24" i="1"/>
  <c r="Y22" i="1"/>
  <c r="Y21" i="1"/>
  <c r="Y20" i="1"/>
  <c r="Y17" i="1"/>
  <c r="Y12" i="1"/>
  <c r="Y16" i="1"/>
  <c r="J170" i="10"/>
  <c r="J169" i="10"/>
  <c r="J168" i="10"/>
  <c r="J167" i="10"/>
  <c r="J166" i="10"/>
  <c r="J165" i="10"/>
  <c r="J164" i="10"/>
  <c r="J163" i="10"/>
  <c r="J162" i="10"/>
  <c r="J161" i="10"/>
  <c r="I169" i="10"/>
  <c r="W14" i="1"/>
  <c r="W39" i="1" s="1"/>
  <c r="W40" i="1" s="1"/>
  <c r="X13" i="1"/>
  <c r="X38" i="1"/>
  <c r="X37" i="1"/>
  <c r="X36" i="1"/>
  <c r="X35" i="1"/>
  <c r="X34" i="1"/>
  <c r="X33" i="1"/>
  <c r="X32" i="1"/>
  <c r="X31" i="1"/>
  <c r="X26" i="1"/>
  <c r="X25" i="1"/>
  <c r="X24" i="1"/>
  <c r="X22" i="1"/>
  <c r="X21" i="1"/>
  <c r="X20" i="1"/>
  <c r="X8" i="3"/>
  <c r="X9" i="3"/>
  <c r="X18" i="1"/>
  <c r="W17" i="3"/>
  <c r="W23" i="3" s="1"/>
  <c r="W24" i="3" s="1"/>
  <c r="W18" i="3"/>
  <c r="W19" i="3"/>
  <c r="W20" i="3"/>
  <c r="X7" i="3"/>
  <c r="X17" i="1"/>
  <c r="X12" i="1"/>
  <c r="X16" i="1"/>
  <c r="I168" i="10"/>
  <c r="I167" i="10"/>
  <c r="I166" i="10"/>
  <c r="H169" i="10"/>
  <c r="H168" i="10"/>
  <c r="H167" i="10"/>
  <c r="H166" i="10"/>
  <c r="I170" i="10"/>
  <c r="I165" i="10"/>
  <c r="I164" i="10"/>
  <c r="I163" i="10"/>
  <c r="I162" i="10"/>
  <c r="I161" i="10"/>
  <c r="H170" i="10"/>
  <c r="H165" i="10"/>
  <c r="H164" i="10"/>
  <c r="H163" i="10"/>
  <c r="H162" i="10"/>
  <c r="H161" i="10"/>
  <c r="F161" i="10"/>
  <c r="G161" i="10"/>
  <c r="W7" i="3"/>
  <c r="W17" i="1"/>
  <c r="W20" i="1"/>
  <c r="W21" i="1"/>
  <c r="W22" i="1"/>
  <c r="W24" i="1"/>
  <c r="W25" i="1"/>
  <c r="W26" i="1"/>
  <c r="W31" i="1"/>
  <c r="W32" i="1"/>
  <c r="W33" i="1"/>
  <c r="W34" i="1"/>
  <c r="W35" i="1"/>
  <c r="W36" i="1"/>
  <c r="W37" i="1"/>
  <c r="W12" i="1"/>
  <c r="W16" i="1"/>
  <c r="W13" i="1"/>
  <c r="W38" i="1"/>
  <c r="V17" i="3"/>
  <c r="V18" i="3"/>
  <c r="V19" i="3"/>
  <c r="V20" i="3"/>
  <c r="V23" i="3"/>
  <c r="W8" i="3"/>
  <c r="W9" i="3"/>
  <c r="W18" i="1" s="1"/>
  <c r="V7" i="3"/>
  <c r="V8" i="3"/>
  <c r="V9" i="3"/>
  <c r="V18" i="1"/>
  <c r="V21" i="3"/>
  <c r="V22" i="3"/>
  <c r="V31" i="1"/>
  <c r="V32" i="1"/>
  <c r="V33" i="1"/>
  <c r="V34" i="1"/>
  <c r="V35" i="1"/>
  <c r="V36" i="1"/>
  <c r="V37" i="1"/>
  <c r="V12" i="1"/>
  <c r="V16" i="1" s="1"/>
  <c r="V13" i="1"/>
  <c r="V38" i="1" s="1"/>
  <c r="V14" i="1"/>
  <c r="V17" i="1"/>
  <c r="V20" i="1"/>
  <c r="V21" i="1"/>
  <c r="V22" i="1"/>
  <c r="V24" i="1"/>
  <c r="V25" i="1"/>
  <c r="V26" i="1"/>
  <c r="G164" i="10"/>
  <c r="G163" i="10"/>
  <c r="G162" i="10"/>
  <c r="G165" i="10"/>
  <c r="G166" i="10"/>
  <c r="G167" i="10"/>
  <c r="G168" i="10"/>
  <c r="G169" i="10"/>
  <c r="G170" i="10"/>
  <c r="F170" i="10"/>
  <c r="E170" i="10"/>
  <c r="F169" i="10"/>
  <c r="F168" i="10"/>
  <c r="F167" i="10"/>
  <c r="F166" i="10"/>
  <c r="F165" i="10"/>
  <c r="F164" i="10"/>
  <c r="F163" i="10"/>
  <c r="F162" i="10"/>
  <c r="E161" i="10"/>
  <c r="E162" i="10"/>
  <c r="E163" i="10"/>
  <c r="E164" i="10"/>
  <c r="E165" i="10"/>
  <c r="E168" i="10"/>
  <c r="E169" i="10"/>
  <c r="U13" i="1"/>
  <c r="U37" i="1"/>
  <c r="U32" i="1"/>
  <c r="U33" i="1"/>
  <c r="U31" i="1"/>
  <c r="U34" i="1"/>
  <c r="U35" i="1"/>
  <c r="U36" i="1"/>
  <c r="U14" i="1"/>
  <c r="U39" i="1"/>
  <c r="U40" i="1" s="1"/>
  <c r="U12" i="1"/>
  <c r="U16" i="1" s="1"/>
  <c r="U17" i="1"/>
  <c r="U9" i="3"/>
  <c r="U8" i="3"/>
  <c r="U20" i="1"/>
  <c r="U21" i="1"/>
  <c r="U22" i="1"/>
  <c r="U24" i="1"/>
  <c r="U25" i="1"/>
  <c r="U26" i="1"/>
  <c r="U17" i="3"/>
  <c r="U18" i="3"/>
  <c r="U19" i="3"/>
  <c r="U20" i="3"/>
  <c r="U23" i="3"/>
  <c r="T17" i="3"/>
  <c r="T23" i="3" s="1"/>
  <c r="T24" i="3" s="1"/>
  <c r="T18" i="3"/>
  <c r="T19" i="3"/>
  <c r="T22" i="3" s="1"/>
  <c r="T20" i="3"/>
  <c r="U7" i="3"/>
  <c r="T7" i="3"/>
  <c r="T8" i="3"/>
  <c r="T9" i="3"/>
  <c r="T12" i="1"/>
  <c r="T16" i="1" s="1"/>
  <c r="T13" i="1"/>
  <c r="T38" i="1" s="1"/>
  <c r="T14" i="1"/>
  <c r="T17" i="1"/>
  <c r="T20" i="1"/>
  <c r="T21" i="1"/>
  <c r="T22" i="1"/>
  <c r="T24" i="1"/>
  <c r="T25" i="1"/>
  <c r="T26" i="1"/>
  <c r="T31" i="1"/>
  <c r="T32" i="1"/>
  <c r="T33" i="1"/>
  <c r="T34" i="1"/>
  <c r="T35" i="1"/>
  <c r="T36" i="1"/>
  <c r="T37" i="1"/>
  <c r="E7" i="10"/>
  <c r="D7" i="10"/>
  <c r="C7" i="10"/>
  <c r="B7" i="10"/>
  <c r="K6" i="10"/>
  <c r="K7" i="10" s="1"/>
  <c r="J6" i="10"/>
  <c r="J7" i="10" s="1"/>
  <c r="I6" i="10"/>
  <c r="I7" i="10" s="1"/>
  <c r="H6" i="10"/>
  <c r="H7" i="10" s="1"/>
  <c r="G6" i="10"/>
  <c r="G7" i="10" s="1"/>
  <c r="F6" i="10"/>
  <c r="F5" i="10"/>
  <c r="F7" i="10" s="1"/>
  <c r="D169" i="10"/>
  <c r="D168" i="10"/>
  <c r="D167" i="10"/>
  <c r="D166" i="10"/>
  <c r="C169" i="10"/>
  <c r="C168" i="10"/>
  <c r="C167" i="10"/>
  <c r="C166" i="10"/>
  <c r="B170" i="10"/>
  <c r="B169" i="10"/>
  <c r="B168" i="10"/>
  <c r="B167" i="10"/>
  <c r="B166" i="10"/>
  <c r="D165" i="10"/>
  <c r="D164" i="10"/>
  <c r="D163" i="10"/>
  <c r="D162" i="10"/>
  <c r="D161" i="10"/>
  <c r="C165" i="10"/>
  <c r="C164" i="10"/>
  <c r="C163" i="10"/>
  <c r="C162" i="10"/>
  <c r="C161" i="10"/>
  <c r="B165" i="10"/>
  <c r="B164" i="10"/>
  <c r="B163" i="10"/>
  <c r="B162" i="10"/>
  <c r="B161" i="10"/>
  <c r="S7" i="3"/>
  <c r="S8" i="3"/>
  <c r="S18" i="1" s="1"/>
  <c r="S9" i="3"/>
  <c r="S17" i="3"/>
  <c r="S18" i="3"/>
  <c r="S21" i="3"/>
  <c r="S19" i="3"/>
  <c r="S22" i="3" s="1"/>
  <c r="S20" i="3"/>
  <c r="S12" i="1"/>
  <c r="S16" i="1"/>
  <c r="S13" i="1"/>
  <c r="S38" i="1"/>
  <c r="S14" i="1"/>
  <c r="S39" i="1"/>
  <c r="T40" i="1" s="1"/>
  <c r="S17" i="1"/>
  <c r="S20" i="1"/>
  <c r="S21" i="1"/>
  <c r="S22" i="1"/>
  <c r="S24" i="1"/>
  <c r="S25" i="1"/>
  <c r="S26" i="1"/>
  <c r="S31" i="1"/>
  <c r="S32" i="1"/>
  <c r="S33" i="1"/>
  <c r="S34" i="1"/>
  <c r="S35" i="1"/>
  <c r="S36" i="1"/>
  <c r="S37" i="1"/>
  <c r="R7" i="3"/>
  <c r="R8" i="3"/>
  <c r="R18" i="1" s="1"/>
  <c r="R9" i="3"/>
  <c r="R17" i="3"/>
  <c r="R18" i="3"/>
  <c r="R21" i="3" s="1"/>
  <c r="R19" i="3"/>
  <c r="R20" i="3"/>
  <c r="R12" i="1"/>
  <c r="R16" i="1" s="1"/>
  <c r="R13" i="1"/>
  <c r="R38" i="1" s="1"/>
  <c r="R14" i="1"/>
  <c r="R17" i="1"/>
  <c r="R20" i="1"/>
  <c r="R21" i="1"/>
  <c r="R22" i="1"/>
  <c r="R24" i="1"/>
  <c r="R25" i="1"/>
  <c r="R26" i="1"/>
  <c r="R31" i="1"/>
  <c r="R32" i="1"/>
  <c r="R33" i="1"/>
  <c r="R34" i="1"/>
  <c r="R35" i="1"/>
  <c r="R36" i="1"/>
  <c r="R37" i="1"/>
  <c r="Q7" i="3"/>
  <c r="Q8" i="3"/>
  <c r="Q9" i="3"/>
  <c r="Q18" i="1"/>
  <c r="Q17" i="3"/>
  <c r="Q21" i="3" s="1"/>
  <c r="Q18" i="3"/>
  <c r="Q19" i="3"/>
  <c r="Q20" i="3"/>
  <c r="Q22" i="3" s="1"/>
  <c r="Q14" i="1"/>
  <c r="Q39" i="1"/>
  <c r="Q31" i="1"/>
  <c r="Q32" i="1"/>
  <c r="Q33" i="1"/>
  <c r="Q34" i="1"/>
  <c r="Q35" i="1"/>
  <c r="Q36" i="1"/>
  <c r="Q37" i="1"/>
  <c r="Q13" i="1"/>
  <c r="Q38" i="1"/>
  <c r="Q12" i="1"/>
  <c r="Q16" i="1"/>
  <c r="Q17" i="1"/>
  <c r="Q20" i="1"/>
  <c r="Q21" i="1"/>
  <c r="Q22" i="1"/>
  <c r="Q24" i="1"/>
  <c r="Q25" i="1"/>
  <c r="Q26" i="1"/>
  <c r="P18" i="3"/>
  <c r="P23" i="3" s="1"/>
  <c r="P24" i="3" s="1"/>
  <c r="P17" i="3"/>
  <c r="P19" i="3"/>
  <c r="P22" i="3" s="1"/>
  <c r="P20" i="3"/>
  <c r="P14" i="1"/>
  <c r="F33" i="1"/>
  <c r="G33" i="1"/>
  <c r="H33" i="1"/>
  <c r="I33" i="1"/>
  <c r="J33" i="1"/>
  <c r="K33" i="1"/>
  <c r="L33" i="1"/>
  <c r="M33" i="1"/>
  <c r="N33" i="1"/>
  <c r="O33" i="1"/>
  <c r="P33" i="1"/>
  <c r="F34" i="1"/>
  <c r="G34" i="1"/>
  <c r="H34" i="1"/>
  <c r="I34" i="1"/>
  <c r="J34" i="1"/>
  <c r="K34" i="1"/>
  <c r="L34" i="1"/>
  <c r="M34" i="1"/>
  <c r="N34" i="1"/>
  <c r="O34" i="1"/>
  <c r="P34" i="1"/>
  <c r="E34" i="1"/>
  <c r="E33" i="1"/>
  <c r="P9" i="3"/>
  <c r="P8" i="3"/>
  <c r="P18" i="1" s="1"/>
  <c r="P7" i="3"/>
  <c r="P31" i="1"/>
  <c r="P32" i="1"/>
  <c r="P35" i="1"/>
  <c r="P36" i="1"/>
  <c r="P37" i="1"/>
  <c r="P13" i="1"/>
  <c r="P38" i="1" s="1"/>
  <c r="P12" i="1"/>
  <c r="P16" i="1" s="1"/>
  <c r="P17" i="1"/>
  <c r="P20" i="1"/>
  <c r="P21" i="1"/>
  <c r="P22" i="1"/>
  <c r="P24" i="1"/>
  <c r="P25" i="1"/>
  <c r="P26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B22" i="1"/>
  <c r="B21" i="1"/>
  <c r="B20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B26" i="1"/>
  <c r="B25" i="1"/>
  <c r="B24" i="1"/>
  <c r="C12" i="1"/>
  <c r="C16" i="1"/>
  <c r="D12" i="1"/>
  <c r="D16" i="1"/>
  <c r="E12" i="1"/>
  <c r="E16" i="1" s="1"/>
  <c r="F12" i="1"/>
  <c r="F16" i="1" s="1"/>
  <c r="G12" i="1"/>
  <c r="G16" i="1"/>
  <c r="H12" i="1"/>
  <c r="H16" i="1"/>
  <c r="I12" i="1"/>
  <c r="I16" i="1" s="1"/>
  <c r="J12" i="1"/>
  <c r="J16" i="1" s="1"/>
  <c r="K12" i="1"/>
  <c r="K16" i="1"/>
  <c r="L12" i="1"/>
  <c r="L16" i="1"/>
  <c r="M12" i="1"/>
  <c r="M16" i="1" s="1"/>
  <c r="N12" i="1"/>
  <c r="N16" i="1" s="1"/>
  <c r="O12" i="1"/>
  <c r="O16" i="1"/>
  <c r="B12" i="1"/>
  <c r="B16" i="1"/>
  <c r="O17" i="3"/>
  <c r="O18" i="3"/>
  <c r="O19" i="3"/>
  <c r="O20" i="3"/>
  <c r="O22" i="3"/>
  <c r="O7" i="3"/>
  <c r="O8" i="3"/>
  <c r="O9" i="3"/>
  <c r="O18" i="1" s="1"/>
  <c r="N17" i="3"/>
  <c r="C8" i="3"/>
  <c r="C9" i="3"/>
  <c r="C18" i="1"/>
  <c r="D8" i="3"/>
  <c r="D18" i="1" s="1"/>
  <c r="D9" i="3"/>
  <c r="E8" i="3"/>
  <c r="F8" i="3"/>
  <c r="F18" i="1" s="1"/>
  <c r="F9" i="3"/>
  <c r="G8" i="3"/>
  <c r="G18" i="1" s="1"/>
  <c r="G9" i="3"/>
  <c r="H8" i="3"/>
  <c r="H18" i="1" s="1"/>
  <c r="I8" i="3"/>
  <c r="I18" i="1" s="1"/>
  <c r="I9" i="3"/>
  <c r="J8" i="3"/>
  <c r="K8" i="3"/>
  <c r="L8" i="3"/>
  <c r="L18" i="1" s="1"/>
  <c r="M8" i="3"/>
  <c r="M9" i="3"/>
  <c r="M18" i="1" s="1"/>
  <c r="N8" i="3"/>
  <c r="B8" i="3"/>
  <c r="C7" i="3"/>
  <c r="D7" i="3"/>
  <c r="E7" i="3"/>
  <c r="F7" i="3"/>
  <c r="G7" i="3"/>
  <c r="H7" i="3"/>
  <c r="I7" i="3"/>
  <c r="J7" i="3"/>
  <c r="K7" i="3"/>
  <c r="L7" i="3"/>
  <c r="M7" i="3"/>
  <c r="N7" i="3"/>
  <c r="B7" i="3"/>
  <c r="E9" i="3"/>
  <c r="E18" i="1" s="1"/>
  <c r="H9" i="3"/>
  <c r="J9" i="3"/>
  <c r="J18" i="1"/>
  <c r="K9" i="3"/>
  <c r="K18" i="1"/>
  <c r="L9" i="3"/>
  <c r="N9" i="3"/>
  <c r="N18" i="1" s="1"/>
  <c r="B9" i="3"/>
  <c r="B18" i="1"/>
  <c r="M18" i="3"/>
  <c r="M21" i="3" s="1"/>
  <c r="N18" i="3"/>
  <c r="N23" i="3" s="1"/>
  <c r="N19" i="3"/>
  <c r="N20" i="3"/>
  <c r="M17" i="3"/>
  <c r="M19" i="3"/>
  <c r="M22" i="3" s="1"/>
  <c r="M20" i="3"/>
  <c r="N22" i="3"/>
  <c r="L20" i="3"/>
  <c r="L19" i="3"/>
  <c r="L22" i="3"/>
  <c r="L18" i="3"/>
  <c r="L17" i="3"/>
  <c r="L23" i="3" s="1"/>
  <c r="C20" i="3"/>
  <c r="C19" i="3"/>
  <c r="C22" i="3" s="1"/>
  <c r="D20" i="3"/>
  <c r="D17" i="3"/>
  <c r="D21" i="3" s="1"/>
  <c r="D18" i="3"/>
  <c r="D23" i="3" s="1"/>
  <c r="D19" i="3"/>
  <c r="E20" i="3"/>
  <c r="F20" i="3"/>
  <c r="G20" i="3"/>
  <c r="H20" i="3"/>
  <c r="H17" i="3"/>
  <c r="H18" i="3"/>
  <c r="H23" i="3" s="1"/>
  <c r="H19" i="3"/>
  <c r="I20" i="3"/>
  <c r="J20" i="3"/>
  <c r="K20" i="3"/>
  <c r="K19" i="3"/>
  <c r="K22" i="3"/>
  <c r="B20" i="3"/>
  <c r="E19" i="3"/>
  <c r="F19" i="3"/>
  <c r="F22" i="3" s="1"/>
  <c r="G19" i="3"/>
  <c r="G22" i="3"/>
  <c r="I19" i="3"/>
  <c r="I22" i="3"/>
  <c r="J19" i="3"/>
  <c r="J22" i="3" s="1"/>
  <c r="B19" i="3"/>
  <c r="B22" i="3" s="1"/>
  <c r="C18" i="3"/>
  <c r="C17" i="3"/>
  <c r="C21" i="3"/>
  <c r="E18" i="3"/>
  <c r="F18" i="3"/>
  <c r="G18" i="3"/>
  <c r="G21" i="3" s="1"/>
  <c r="I18" i="3"/>
  <c r="J18" i="3"/>
  <c r="J23" i="3" s="1"/>
  <c r="J24" i="3" s="1"/>
  <c r="K18" i="3"/>
  <c r="B18" i="3"/>
  <c r="E17" i="3"/>
  <c r="F17" i="3"/>
  <c r="F21" i="3"/>
  <c r="G17" i="3"/>
  <c r="I17" i="3"/>
  <c r="I21" i="3" s="1"/>
  <c r="J17" i="3"/>
  <c r="J21" i="3" s="1"/>
  <c r="K17" i="3"/>
  <c r="K23" i="3" s="1"/>
  <c r="K24" i="3" s="1"/>
  <c r="B17" i="3"/>
  <c r="B21" i="3" s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B17" i="1"/>
  <c r="O31" i="1"/>
  <c r="O32" i="1"/>
  <c r="O35" i="1"/>
  <c r="O36" i="1"/>
  <c r="O37" i="1"/>
  <c r="O13" i="1"/>
  <c r="O38" i="1" s="1"/>
  <c r="O14" i="1"/>
  <c r="O39" i="1"/>
  <c r="O40" i="1" s="1"/>
  <c r="P39" i="1"/>
  <c r="F14" i="1"/>
  <c r="F39" i="1" s="1"/>
  <c r="F40" i="1" s="1"/>
  <c r="G14" i="1"/>
  <c r="G39" i="1" s="1"/>
  <c r="H14" i="1"/>
  <c r="H39" i="1"/>
  <c r="I14" i="1"/>
  <c r="I39" i="1"/>
  <c r="I40" i="1" s="1"/>
  <c r="J14" i="1"/>
  <c r="J39" i="1"/>
  <c r="J40" i="1" s="1"/>
  <c r="K14" i="1"/>
  <c r="K39" i="1" s="1"/>
  <c r="K40" i="1" s="1"/>
  <c r="L14" i="1"/>
  <c r="L39" i="1" s="1"/>
  <c r="L40" i="1" s="1"/>
  <c r="M14" i="1"/>
  <c r="N14" i="1"/>
  <c r="N39" i="1" s="1"/>
  <c r="N40" i="1" s="1"/>
  <c r="E14" i="1"/>
  <c r="F37" i="1"/>
  <c r="G37" i="1"/>
  <c r="H37" i="1"/>
  <c r="I37" i="1"/>
  <c r="J37" i="1"/>
  <c r="K37" i="1"/>
  <c r="L37" i="1"/>
  <c r="M37" i="1"/>
  <c r="N37" i="1"/>
  <c r="F13" i="1"/>
  <c r="F38" i="1"/>
  <c r="G13" i="1"/>
  <c r="G38" i="1"/>
  <c r="H13" i="1"/>
  <c r="I13" i="1"/>
  <c r="I38" i="1"/>
  <c r="J13" i="1"/>
  <c r="J38" i="1"/>
  <c r="K13" i="1"/>
  <c r="K38" i="1" s="1"/>
  <c r="L13" i="1"/>
  <c r="L38" i="1"/>
  <c r="M13" i="1"/>
  <c r="M38" i="1" s="1"/>
  <c r="N13" i="1"/>
  <c r="N38" i="1" s="1"/>
  <c r="E13" i="1"/>
  <c r="E38" i="1"/>
  <c r="E37" i="1"/>
  <c r="F31" i="1"/>
  <c r="G31" i="1"/>
  <c r="H31" i="1"/>
  <c r="I31" i="1"/>
  <c r="J31" i="1"/>
  <c r="K31" i="1"/>
  <c r="L31" i="1"/>
  <c r="M31" i="1"/>
  <c r="N31" i="1"/>
  <c r="F32" i="1"/>
  <c r="G32" i="1"/>
  <c r="H32" i="1"/>
  <c r="I32" i="1"/>
  <c r="J32" i="1"/>
  <c r="K32" i="1"/>
  <c r="L32" i="1"/>
  <c r="M32" i="1"/>
  <c r="N32" i="1"/>
  <c r="F35" i="1"/>
  <c r="G35" i="1"/>
  <c r="H35" i="1"/>
  <c r="I35" i="1"/>
  <c r="J35" i="1"/>
  <c r="K35" i="1"/>
  <c r="L35" i="1"/>
  <c r="M35" i="1"/>
  <c r="N35" i="1"/>
  <c r="F36" i="1"/>
  <c r="G36" i="1"/>
  <c r="H36" i="1"/>
  <c r="I36" i="1"/>
  <c r="J36" i="1"/>
  <c r="K36" i="1"/>
  <c r="L36" i="1"/>
  <c r="M36" i="1"/>
  <c r="N36" i="1"/>
  <c r="E32" i="1"/>
  <c r="E35" i="1"/>
  <c r="E36" i="1"/>
  <c r="E31" i="1"/>
  <c r="C14" i="1"/>
  <c r="D14" i="1"/>
  <c r="B14" i="1"/>
  <c r="C13" i="1"/>
  <c r="D13" i="1"/>
  <c r="B13" i="1"/>
  <c r="E39" i="1"/>
  <c r="S23" i="3"/>
  <c r="S24" i="3" s="1"/>
  <c r="T18" i="1"/>
  <c r="E22" i="3"/>
  <c r="U22" i="3"/>
  <c r="U18" i="1"/>
  <c r="O23" i="3"/>
  <c r="O24" i="3" s="1"/>
  <c r="C23" i="3"/>
  <c r="R23" i="3"/>
  <c r="K21" i="3"/>
  <c r="D22" i="3"/>
  <c r="R39" i="1"/>
  <c r="R40" i="1" s="1"/>
  <c r="H38" i="1"/>
  <c r="E21" i="3"/>
  <c r="E23" i="3"/>
  <c r="O21" i="3"/>
  <c r="R22" i="3"/>
  <c r="I23" i="3"/>
  <c r="I24" i="3" s="1"/>
  <c r="H22" i="3"/>
  <c r="L21" i="3"/>
  <c r="U21" i="3"/>
  <c r="U38" i="1"/>
  <c r="Q40" i="1"/>
  <c r="T39" i="1"/>
  <c r="M39" i="1"/>
  <c r="V24" i="3"/>
  <c r="V39" i="1"/>
  <c r="V40" i="1" s="1"/>
  <c r="W22" i="3"/>
  <c r="AG22" i="3" l="1"/>
  <c r="AG23" i="3"/>
  <c r="AG24" i="3" s="1"/>
  <c r="AG21" i="3"/>
  <c r="AF23" i="3"/>
  <c r="AD24" i="3"/>
  <c r="AC24" i="3"/>
  <c r="AF21" i="3"/>
  <c r="AF18" i="1"/>
  <c r="AF22" i="3"/>
  <c r="AE22" i="3"/>
  <c r="AE21" i="3"/>
  <c r="AE18" i="1"/>
  <c r="AD40" i="1"/>
  <c r="AD22" i="3"/>
  <c r="AD21" i="3"/>
  <c r="AD18" i="1"/>
  <c r="AC18" i="1"/>
  <c r="AC22" i="3"/>
  <c r="AC21" i="3"/>
  <c r="AB23" i="3"/>
  <c r="AB24" i="3" s="1"/>
  <c r="AB22" i="3"/>
  <c r="AB18" i="1"/>
  <c r="AB21" i="3"/>
  <c r="L24" i="3"/>
  <c r="M40" i="1"/>
  <c r="D24" i="3"/>
  <c r="E24" i="3"/>
  <c r="Y24" i="3"/>
  <c r="Z40" i="1"/>
  <c r="G40" i="1"/>
  <c r="H40" i="1"/>
  <c r="U24" i="3"/>
  <c r="X40" i="1"/>
  <c r="Z24" i="3"/>
  <c r="AA24" i="3"/>
  <c r="P40" i="1"/>
  <c r="H21" i="3"/>
  <c r="X23" i="3"/>
  <c r="X24" i="3" s="1"/>
  <c r="S40" i="1"/>
  <c r="B23" i="3"/>
  <c r="C24" i="3" s="1"/>
  <c r="T21" i="3"/>
  <c r="M23" i="3"/>
  <c r="M24" i="3" s="1"/>
  <c r="Z21" i="3"/>
  <c r="G23" i="3"/>
  <c r="G24" i="3" s="1"/>
  <c r="P21" i="3"/>
  <c r="N21" i="3"/>
  <c r="Q23" i="3"/>
  <c r="F23" i="3"/>
  <c r="F24" i="3" s="1"/>
  <c r="W21" i="3"/>
  <c r="AF24" i="3" l="1"/>
  <c r="N24" i="3"/>
  <c r="Q24" i="3"/>
  <c r="R24" i="3"/>
  <c r="H24" i="3"/>
</calcChain>
</file>

<file path=xl/sharedStrings.xml><?xml version="1.0" encoding="utf-8"?>
<sst xmlns="http://schemas.openxmlformats.org/spreadsheetml/2006/main" count="391" uniqueCount="53">
  <si>
    <t>Tjur</t>
  </si>
  <si>
    <t>Ko</t>
  </si>
  <si>
    <t>Ko+1</t>
  </si>
  <si>
    <t>Ko+2</t>
  </si>
  <si>
    <t>Kalv</t>
  </si>
  <si>
    <t>Okänd</t>
  </si>
  <si>
    <t>Fällda Tjur</t>
  </si>
  <si>
    <t>Fällda Kor</t>
  </si>
  <si>
    <t>Fällda Tjurkalv</t>
  </si>
  <si>
    <t>Fällda Kvigkalv</t>
  </si>
  <si>
    <t>Areal Ha totalt</t>
  </si>
  <si>
    <t>Totalt vuxen</t>
  </si>
  <si>
    <t>Totalt kalv</t>
  </si>
  <si>
    <t>Totalt</t>
  </si>
  <si>
    <t>Mandagar</t>
  </si>
  <si>
    <t>Mantimmar</t>
  </si>
  <si>
    <t>Hondjur</t>
  </si>
  <si>
    <t>Toltalt kalv</t>
  </si>
  <si>
    <t>kalv/hondjur</t>
  </si>
  <si>
    <t>tjurandel av vuxna</t>
  </si>
  <si>
    <t>Fördelning hondjur</t>
  </si>
  <si>
    <t>Ko + 2 kalvar</t>
  </si>
  <si>
    <t>Ko + 1 kalv</t>
  </si>
  <si>
    <t>Ensam</t>
  </si>
  <si>
    <t>Fördelning</t>
  </si>
  <si>
    <t>Ko/Kviga</t>
  </si>
  <si>
    <t>kalvandel av skjutna</t>
  </si>
  <si>
    <t>Ändring mot föreg år</t>
  </si>
  <si>
    <t>Snittvikt</t>
  </si>
  <si>
    <t>Taggsnitt</t>
  </si>
  <si>
    <t>Snitt utlägg</t>
  </si>
  <si>
    <t>Snittålder</t>
  </si>
  <si>
    <t>Äggsnitt</t>
  </si>
  <si>
    <t>Tjurkalv</t>
  </si>
  <si>
    <t>Kvigkalv</t>
  </si>
  <si>
    <t>inkl övriga</t>
  </si>
  <si>
    <t>Antal</t>
  </si>
  <si>
    <t>Andel</t>
  </si>
  <si>
    <t>Obs per mantimma 1997- (intressantast är 2004- då samma avskjutningsregler gällt!)</t>
  </si>
  <si>
    <t>Antal observerade älgar 1994-</t>
  </si>
  <si>
    <t>Antal fällda djur 1994-</t>
  </si>
  <si>
    <t>Antal fällda djur per 1000 Ha 1994-</t>
  </si>
  <si>
    <t>Vikt tjur</t>
  </si>
  <si>
    <t>Vikt hondjur</t>
  </si>
  <si>
    <t>vikt tjurkalv</t>
  </si>
  <si>
    <t>vikt kvigkalv</t>
  </si>
  <si>
    <t>ålder tjur</t>
  </si>
  <si>
    <t>ålder hondjur</t>
  </si>
  <si>
    <t>taggsnitt</t>
  </si>
  <si>
    <t>snittutlägg</t>
  </si>
  <si>
    <t>äggsnitt</t>
  </si>
  <si>
    <t>viktsnitt kalv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</si>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</sst>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00"/>
    <numFmt numFmtId="166" formatCode="0.0%"/>
    <numFmt numFmtId="167" formatCode="0.0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64" fontId="0" fillId="0" borderId="0" xfId="0" applyNumberFormat="1"/>
    <xf numFmtId="0" fontId="4" fillId="0" borderId="0" xfId="0" applyFont="1"/>
    <xf numFmtId="0" fontId="2" fillId="0" borderId="1" xfId="0" applyFont="1" applyBorder="1"/>
    <xf numFmtId="0" fontId="0" fillId="0" borderId="1" xfId="0" applyBorder="1"/>
    <xf numFmtId="0" fontId="2" fillId="0" borderId="2" xfId="0" applyFont="1" applyBorder="1"/>
    <xf numFmtId="0" fontId="0" fillId="0" borderId="2" xfId="0" applyBorder="1"/>
    <xf numFmtId="0" fontId="2" fillId="0" borderId="3" xfId="0" applyFont="1" applyBorder="1"/>
    <xf numFmtId="0" fontId="0" fillId="0" borderId="3" xfId="0" applyBorder="1"/>
    <xf numFmtId="0" fontId="3" fillId="0" borderId="1" xfId="0" applyFont="1" applyBorder="1" applyAlignment="1">
      <alignment horizontal="center"/>
    </xf>
    <xf numFmtId="164" fontId="0" fillId="0" borderId="1" xfId="0" applyNumberFormat="1" applyBorder="1"/>
    <xf numFmtId="0" fontId="3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166" fontId="0" fillId="0" borderId="0" xfId="1" applyNumberFormat="1" applyFont="1"/>
    <xf numFmtId="166" fontId="0" fillId="0" borderId="0" xfId="0" applyNumberFormat="1"/>
    <xf numFmtId="165" fontId="4" fillId="0" borderId="0" xfId="0" applyNumberFormat="1" applyFont="1" applyAlignment="1">
      <alignment horizontal="center"/>
    </xf>
    <xf numFmtId="165" fontId="0" fillId="0" borderId="2" xfId="0" applyNumberFormat="1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10" fontId="0" fillId="0" borderId="0" xfId="1" applyNumberFormat="1" applyFont="1"/>
    <xf numFmtId="166" fontId="0" fillId="0" borderId="0" xfId="1" quotePrefix="1" applyNumberFormat="1" applyFont="1" applyBorder="1" applyAlignment="1">
      <alignment horizontal="center"/>
    </xf>
    <xf numFmtId="0" fontId="0" fillId="0" borderId="0" xfId="0" quotePrefix="1" applyAlignment="1">
      <alignment horizontal="center"/>
    </xf>
    <xf numFmtId="0" fontId="2" fillId="0" borderId="0" xfId="0" applyFont="1" applyAlignment="1">
      <alignment horizontal="left"/>
    </xf>
    <xf numFmtId="2" fontId="0" fillId="0" borderId="0" xfId="0" quotePrefix="1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0" fontId="0" fillId="0" borderId="0" xfId="1" applyNumberFormat="1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5" xfId="0" applyFont="1" applyBorder="1" applyAlignment="1">
      <alignment horizontal="left"/>
    </xf>
    <xf numFmtId="0" fontId="6" fillId="0" borderId="9" xfId="0" applyFont="1" applyBorder="1"/>
    <xf numFmtId="0" fontId="7" fillId="0" borderId="0" xfId="0" applyFont="1"/>
    <xf numFmtId="0" fontId="7" fillId="0" borderId="10" xfId="0" applyFont="1" applyBorder="1"/>
    <xf numFmtId="0" fontId="6" fillId="0" borderId="11" xfId="0" applyFont="1" applyBorder="1" applyAlignment="1">
      <alignment horizontal="center"/>
    </xf>
    <xf numFmtId="0" fontId="6" fillId="0" borderId="12" xfId="0" applyFont="1" applyBorder="1"/>
    <xf numFmtId="0" fontId="7" fillId="0" borderId="13" xfId="0" applyFont="1" applyBorder="1"/>
    <xf numFmtId="2" fontId="7" fillId="0" borderId="11" xfId="0" quotePrefix="1" applyNumberFormat="1" applyFont="1" applyBorder="1" applyAlignment="1">
      <alignment horizontal="center"/>
    </xf>
    <xf numFmtId="0" fontId="7" fillId="0" borderId="11" xfId="0" quotePrefix="1" applyFont="1" applyBorder="1" applyAlignment="1">
      <alignment horizontal="center"/>
    </xf>
    <xf numFmtId="2" fontId="7" fillId="0" borderId="11" xfId="0" applyNumberFormat="1" applyFont="1" applyBorder="1" applyAlignment="1">
      <alignment horizontal="center"/>
    </xf>
    <xf numFmtId="2" fontId="7" fillId="0" borderId="12" xfId="0" applyNumberFormat="1" applyFont="1" applyBorder="1" applyAlignment="1">
      <alignment horizontal="center"/>
    </xf>
    <xf numFmtId="0" fontId="6" fillId="0" borderId="14" xfId="0" applyFont="1" applyBorder="1"/>
    <xf numFmtId="0" fontId="7" fillId="0" borderId="11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7" fillId="0" borderId="12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7" fillId="0" borderId="16" xfId="0" quotePrefix="1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6" fillId="0" borderId="0" xfId="0" applyFont="1" applyAlignment="1">
      <alignment horizontal="center"/>
    </xf>
    <xf numFmtId="166" fontId="7" fillId="0" borderId="0" xfId="1" quotePrefix="1" applyNumberFormat="1" applyFont="1" applyBorder="1" applyAlignment="1">
      <alignment horizontal="center"/>
    </xf>
    <xf numFmtId="1" fontId="7" fillId="0" borderId="11" xfId="0" applyNumberFormat="1" applyFont="1" applyBorder="1" applyAlignment="1">
      <alignment horizontal="center"/>
    </xf>
    <xf numFmtId="1" fontId="7" fillId="0" borderId="12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/>
    </xf>
    <xf numFmtId="1" fontId="7" fillId="0" borderId="17" xfId="0" applyNumberFormat="1" applyFont="1" applyBorder="1" applyAlignment="1">
      <alignment horizontal="center"/>
    </xf>
    <xf numFmtId="10" fontId="7" fillId="0" borderId="0" xfId="1" applyNumberFormat="1" applyFont="1"/>
    <xf numFmtId="2" fontId="7" fillId="0" borderId="12" xfId="0" quotePrefix="1" applyNumberFormat="1" applyFont="1" applyBorder="1" applyAlignment="1">
      <alignment horizontal="center"/>
    </xf>
    <xf numFmtId="0" fontId="7" fillId="0" borderId="0" xfId="0" quotePrefix="1" applyFont="1" applyAlignment="1">
      <alignment horizontal="center"/>
    </xf>
    <xf numFmtId="0" fontId="6" fillId="0" borderId="0" xfId="0" applyFont="1"/>
    <xf numFmtId="166" fontId="7" fillId="0" borderId="0" xfId="1" applyNumberFormat="1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1" fontId="7" fillId="0" borderId="18" xfId="1" applyNumberFormat="1" applyFont="1" applyFill="1" applyBorder="1" applyAlignment="1">
      <alignment horizontal="center"/>
    </xf>
    <xf numFmtId="2" fontId="7" fillId="0" borderId="18" xfId="0" applyNumberFormat="1" applyFont="1" applyBorder="1"/>
    <xf numFmtId="0" fontId="7" fillId="0" borderId="18" xfId="0" applyFont="1" applyBorder="1"/>
    <xf numFmtId="0" fontId="8" fillId="0" borderId="18" xfId="0" applyFont="1" applyBorder="1"/>
    <xf numFmtId="2" fontId="8" fillId="0" borderId="18" xfId="0" applyNumberFormat="1" applyFont="1" applyBorder="1" applyAlignment="1">
      <alignment horizontal="center"/>
    </xf>
    <xf numFmtId="2" fontId="7" fillId="0" borderId="18" xfId="1" applyNumberFormat="1" applyFont="1" applyFill="1" applyBorder="1" applyAlignment="1">
      <alignment horizontal="center"/>
    </xf>
    <xf numFmtId="0" fontId="1" fillId="0" borderId="0" xfId="0" applyFont="1"/>
    <xf numFmtId="9" fontId="7" fillId="0" borderId="0" xfId="1" applyFont="1" applyBorder="1" applyAlignment="1">
      <alignment horizontal="center"/>
    </xf>
    <xf numFmtId="167" fontId="7" fillId="0" borderId="18" xfId="0" applyNumberFormat="1" applyFont="1" applyBorder="1"/>
    <xf numFmtId="1" fontId="7" fillId="0" borderId="18" xfId="1" applyNumberFormat="1" applyFont="1" applyBorder="1" applyAlignment="1">
      <alignment horizontal="center"/>
    </xf>
    <xf numFmtId="0" fontId="0" fillId="0" borderId="18" xfId="0" applyBorder="1"/>
    <xf numFmtId="0" fontId="9" fillId="0" borderId="18" xfId="0" applyFont="1" applyBorder="1"/>
    <xf numFmtId="10" fontId="2" fillId="0" borderId="0" xfId="1" applyNumberFormat="1" applyFont="1" applyFill="1" applyBorder="1"/>
    <xf numFmtId="2" fontId="0" fillId="0" borderId="0" xfId="0" applyNumberFormat="1"/>
    <xf numFmtId="0" fontId="2" fillId="0" borderId="0" xfId="0" applyFont="1" applyAlignment="1">
      <alignment horizontal="center"/>
    </xf>
  </cellXfs>
  <cellStyles count="2">
    <cellStyle name="Normal" xfId="0" builtinId="0"/>
    <cellStyle name="Pro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Fällda djur per 1000 ha</a:t>
            </a:r>
          </a:p>
        </c:rich>
      </c:tx>
      <c:layout>
        <c:manualLayout>
          <c:xMode val="edge"/>
          <c:yMode val="edge"/>
          <c:x val="0.45071481830193927"/>
          <c:y val="3.484716584340000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2.7091419365865805E-2"/>
          <c:y val="0.16816420381988267"/>
          <c:w val="0.97284239655759075"/>
          <c:h val="0.68110171667580943"/>
        </c:manualLayout>
      </c:layout>
      <c:areaChart>
        <c:grouping val="stacked"/>
        <c:varyColors val="0"/>
        <c:ser>
          <c:idx val="0"/>
          <c:order val="0"/>
          <c:tx>
            <c:strRef>
              <c:f>'Fällda djur'!$A$17</c:f>
              <c:strCache>
                <c:ptCount val="1"/>
                <c:pt idx="0">
                  <c:v>Fällda Tjur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'Fällda djur'!$R$16:$AG$16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djur'!$R$17:$AG$17</c:f>
              <c:numCache>
                <c:formatCode>0.000</c:formatCode>
                <c:ptCount val="16"/>
                <c:pt idx="0">
                  <c:v>0.52730696798493415</c:v>
                </c:pt>
                <c:pt idx="1">
                  <c:v>0.97619583990388226</c:v>
                </c:pt>
                <c:pt idx="2">
                  <c:v>0.84492166872029573</c:v>
                </c:pt>
                <c:pt idx="3">
                  <c:v>0.84774499830451</c:v>
                </c:pt>
                <c:pt idx="4">
                  <c:v>0.71210579857578837</c:v>
                </c:pt>
                <c:pt idx="5">
                  <c:v>0.76423385555980128</c:v>
                </c:pt>
                <c:pt idx="6">
                  <c:v>0.63914099450338746</c:v>
                </c:pt>
                <c:pt idx="7">
                  <c:v>0.57522689505304869</c:v>
                </c:pt>
                <c:pt idx="8">
                  <c:v>0.3834845967020325</c:v>
                </c:pt>
                <c:pt idx="9">
                  <c:v>9.0421363554162401E-2</c:v>
                </c:pt>
                <c:pt idx="10">
                  <c:v>0.1808427271083248</c:v>
                </c:pt>
                <c:pt idx="11">
                  <c:v>0.33154499969859547</c:v>
                </c:pt>
                <c:pt idx="12">
                  <c:v>0.36430978475363551</c:v>
                </c:pt>
                <c:pt idx="13">
                  <c:v>0.42502808221257476</c:v>
                </c:pt>
                <c:pt idx="14">
                  <c:v>0.48860929579185247</c:v>
                </c:pt>
                <c:pt idx="15">
                  <c:v>0.63773573445898746</c:v>
                </c:pt>
              </c:numCache>
            </c:numRef>
          </c:val>
          <c:extLst xmlns:c16r2="http://schemas.microsoft.com/office/drawing/2015/06/chart"/>
        </c:ser>
        <c:ser>
          <c:idx val="1"/>
          <c:order val="1"/>
          <c:tx>
            <c:strRef>
              <c:f>'Fällda djur'!$A$18</c:f>
              <c:strCache>
                <c:ptCount val="1"/>
                <c:pt idx="0">
                  <c:v>Fällda Kor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'Fällda djur'!$R$16:$AG$16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djur'!$R$18:$AG$18</c:f>
              <c:numCache>
                <c:formatCode>0.000</c:formatCode>
                <c:ptCount val="16"/>
                <c:pt idx="0">
                  <c:v>0.71563088512241058</c:v>
                </c:pt>
                <c:pt idx="1">
                  <c:v>1.3516557783284522</c:v>
                </c:pt>
                <c:pt idx="2">
                  <c:v>0.91533180778032042</c:v>
                </c:pt>
                <c:pt idx="3">
                  <c:v>0.94947439810105116</c:v>
                </c:pt>
                <c:pt idx="4">
                  <c:v>0.64428619871142767</c:v>
                </c:pt>
                <c:pt idx="5">
                  <c:v>0.66870462361482608</c:v>
                </c:pt>
                <c:pt idx="6">
                  <c:v>0.70305509395372612</c:v>
                </c:pt>
                <c:pt idx="7">
                  <c:v>0.70305509395372612</c:v>
                </c:pt>
                <c:pt idx="8">
                  <c:v>0.35152754697686306</c:v>
                </c:pt>
                <c:pt idx="9">
                  <c:v>0.21098318162637894</c:v>
                </c:pt>
                <c:pt idx="10">
                  <c:v>0.15070227259027064</c:v>
                </c:pt>
                <c:pt idx="11">
                  <c:v>0.42196636325275788</c:v>
                </c:pt>
                <c:pt idx="12">
                  <c:v>0.39466893348310517</c:v>
                </c:pt>
                <c:pt idx="13">
                  <c:v>0.33395063602416586</c:v>
                </c:pt>
                <c:pt idx="14">
                  <c:v>0.48860929579185247</c:v>
                </c:pt>
                <c:pt idx="15">
                  <c:v>0.51626226122870422</c:v>
                </c:pt>
              </c:numCache>
            </c:numRef>
          </c:val>
          <c:extLst xmlns:c16r2="http://schemas.microsoft.com/office/drawing/2015/06/chart"/>
        </c:ser>
        <c:ser>
          <c:idx val="2"/>
          <c:order val="2"/>
          <c:tx>
            <c:strRef>
              <c:f>'Fällda djur'!$A$19</c:f>
              <c:strCache>
                <c:ptCount val="1"/>
                <c:pt idx="0">
                  <c:v>Fällda Tjurkalv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'Fällda djur'!$R$16:$AG$16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djur'!$R$19:$AG$19</c:f>
              <c:numCache>
                <c:formatCode>0.000</c:formatCode>
                <c:ptCount val="16"/>
                <c:pt idx="0">
                  <c:v>0.82862523540489641</c:v>
                </c:pt>
                <c:pt idx="1">
                  <c:v>0.97619583990388226</c:v>
                </c:pt>
                <c:pt idx="2">
                  <c:v>0.88012673825030807</c:v>
                </c:pt>
                <c:pt idx="3">
                  <c:v>1.0172939979654119</c:v>
                </c:pt>
                <c:pt idx="4">
                  <c:v>0.57646659884706675</c:v>
                </c:pt>
                <c:pt idx="5">
                  <c:v>0.66870462361482608</c:v>
                </c:pt>
                <c:pt idx="6">
                  <c:v>0.79892624312923433</c:v>
                </c:pt>
                <c:pt idx="7">
                  <c:v>0.92675444202991186</c:v>
                </c:pt>
                <c:pt idx="8">
                  <c:v>0.31957049725169373</c:v>
                </c:pt>
                <c:pt idx="9">
                  <c:v>0.39182590873470369</c:v>
                </c:pt>
                <c:pt idx="10">
                  <c:v>0.45210681777081196</c:v>
                </c:pt>
                <c:pt idx="11">
                  <c:v>0.45210681777081196</c:v>
                </c:pt>
                <c:pt idx="12">
                  <c:v>0.57682382585992287</c:v>
                </c:pt>
                <c:pt idx="13">
                  <c:v>0.48574637967151402</c:v>
                </c:pt>
                <c:pt idx="14">
                  <c:v>0.61076161973981558</c:v>
                </c:pt>
                <c:pt idx="15">
                  <c:v>0.72884083938169997</c:v>
                </c:pt>
              </c:numCache>
            </c:numRef>
          </c:val>
          <c:extLst xmlns:c16r2="http://schemas.microsoft.com/office/drawing/2015/06/chart"/>
        </c:ser>
        <c:ser>
          <c:idx val="3"/>
          <c:order val="3"/>
          <c:tx>
            <c:strRef>
              <c:f>'Fällda djur'!$A$20</c:f>
              <c:strCache>
                <c:ptCount val="1"/>
                <c:pt idx="0">
                  <c:v>Fällda Kvigkalv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'Fällda djur'!$R$16:$AG$16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djur'!$R$20:$AG$20</c:f>
              <c:numCache>
                <c:formatCode>0.000</c:formatCode>
                <c:ptCount val="16"/>
                <c:pt idx="0">
                  <c:v>0.52730696798493415</c:v>
                </c:pt>
                <c:pt idx="1">
                  <c:v>0.86355785837651122</c:v>
                </c:pt>
                <c:pt idx="2">
                  <c:v>1.1617672944904067</c:v>
                </c:pt>
                <c:pt idx="3">
                  <c:v>1.0172939979654119</c:v>
                </c:pt>
                <c:pt idx="4">
                  <c:v>0.61037639877924721</c:v>
                </c:pt>
                <c:pt idx="5">
                  <c:v>0.76423385555980128</c:v>
                </c:pt>
                <c:pt idx="6">
                  <c:v>0.73501214367889556</c:v>
                </c:pt>
                <c:pt idx="7">
                  <c:v>0.60718394477821813</c:v>
                </c:pt>
                <c:pt idx="8">
                  <c:v>0.3834845967020325</c:v>
                </c:pt>
                <c:pt idx="9">
                  <c:v>0.33154499969859547</c:v>
                </c:pt>
                <c:pt idx="10">
                  <c:v>0.24112363614443308</c:v>
                </c:pt>
                <c:pt idx="11">
                  <c:v>0.54252818132497438</c:v>
                </c:pt>
                <c:pt idx="12">
                  <c:v>0.42502808221257476</c:v>
                </c:pt>
                <c:pt idx="13">
                  <c:v>0.36430978475363551</c:v>
                </c:pt>
                <c:pt idx="14">
                  <c:v>0.73291394368777874</c:v>
                </c:pt>
                <c:pt idx="15">
                  <c:v>0.45552552461356255</c:v>
                </c:pt>
              </c:numCache>
            </c:numRef>
          </c:val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43278208"/>
        <c:axId val="248266752"/>
      </c:areaChart>
      <c:catAx>
        <c:axId val="2432782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248266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482667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24327820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6185978024228151"/>
          <c:y val="0.20045217195625092"/>
          <c:w val="6.7783701447067787E-2"/>
          <c:h val="0.2732923398867246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 horizontalDpi="0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Fällda djur 2010-</a:t>
            </a:r>
          </a:p>
        </c:rich>
      </c:tx>
      <c:layout>
        <c:manualLayout>
          <c:xMode val="edge"/>
          <c:yMode val="edge"/>
          <c:x val="0.45146723757778562"/>
          <c:y val="3.638374748610969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2.0353811018079759E-2"/>
          <c:y val="0.28769126171158199"/>
          <c:w val="0.88076722688550735"/>
          <c:h val="0.624068499805037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'Fällda djur'!$A$3</c:f>
              <c:strCache>
                <c:ptCount val="1"/>
                <c:pt idx="0">
                  <c:v>Fällda Tjur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'Fällda djur'!$R$2:$AG$2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2106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djur'!$R$3:$AG$3</c:f>
              <c:numCache>
                <c:formatCode>General</c:formatCode>
                <c:ptCount val="16"/>
                <c:pt idx="0">
                  <c:v>14</c:v>
                </c:pt>
                <c:pt idx="1">
                  <c:v>26</c:v>
                </c:pt>
                <c:pt idx="2">
                  <c:v>24</c:v>
                </c:pt>
                <c:pt idx="3">
                  <c:v>25</c:v>
                </c:pt>
                <c:pt idx="4">
                  <c:v>21</c:v>
                </c:pt>
                <c:pt idx="5">
                  <c:v>24</c:v>
                </c:pt>
                <c:pt idx="6">
                  <c:v>20</c:v>
                </c:pt>
                <c:pt idx="7">
                  <c:v>18</c:v>
                </c:pt>
                <c:pt idx="8">
                  <c:v>12</c:v>
                </c:pt>
                <c:pt idx="9">
                  <c:v>3</c:v>
                </c:pt>
                <c:pt idx="10">
                  <c:v>6</c:v>
                </c:pt>
                <c:pt idx="11">
                  <c:v>11</c:v>
                </c:pt>
                <c:pt idx="12">
                  <c:v>12</c:v>
                </c:pt>
                <c:pt idx="13">
                  <c:v>14</c:v>
                </c:pt>
                <c:pt idx="14">
                  <c:v>16</c:v>
                </c:pt>
                <c:pt idx="15">
                  <c:v>21</c:v>
                </c:pt>
              </c:numCache>
            </c:numRef>
          </c:val>
          <c:extLst xmlns:c16r2="http://schemas.microsoft.com/office/drawing/2015/06/chart"/>
        </c:ser>
        <c:ser>
          <c:idx val="1"/>
          <c:order val="1"/>
          <c:tx>
            <c:strRef>
              <c:f>'Fällda djur'!$A$4</c:f>
              <c:strCache>
                <c:ptCount val="1"/>
                <c:pt idx="0">
                  <c:v>Fällda Kor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'Fällda djur'!$R$2:$AG$2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2106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djur'!$R$4:$AG$4</c:f>
              <c:numCache>
                <c:formatCode>General</c:formatCode>
                <c:ptCount val="16"/>
                <c:pt idx="0">
                  <c:v>19</c:v>
                </c:pt>
                <c:pt idx="1">
                  <c:v>36</c:v>
                </c:pt>
                <c:pt idx="2">
                  <c:v>26</c:v>
                </c:pt>
                <c:pt idx="3">
                  <c:v>28</c:v>
                </c:pt>
                <c:pt idx="4">
                  <c:v>19</c:v>
                </c:pt>
                <c:pt idx="5">
                  <c:v>21</c:v>
                </c:pt>
                <c:pt idx="6">
                  <c:v>22</c:v>
                </c:pt>
                <c:pt idx="7">
                  <c:v>22</c:v>
                </c:pt>
                <c:pt idx="8">
                  <c:v>11</c:v>
                </c:pt>
                <c:pt idx="9">
                  <c:v>7</c:v>
                </c:pt>
                <c:pt idx="10">
                  <c:v>5</c:v>
                </c:pt>
                <c:pt idx="11">
                  <c:v>14</c:v>
                </c:pt>
                <c:pt idx="12">
                  <c:v>13</c:v>
                </c:pt>
                <c:pt idx="13">
                  <c:v>11</c:v>
                </c:pt>
                <c:pt idx="14">
                  <c:v>16</c:v>
                </c:pt>
                <c:pt idx="15">
                  <c:v>17</c:v>
                </c:pt>
              </c:numCache>
            </c:numRef>
          </c:val>
          <c:extLst xmlns:c16r2="http://schemas.microsoft.com/office/drawing/2015/06/chart"/>
        </c:ser>
        <c:ser>
          <c:idx val="2"/>
          <c:order val="2"/>
          <c:tx>
            <c:strRef>
              <c:f>'Fällda djur'!$A$5</c:f>
              <c:strCache>
                <c:ptCount val="1"/>
                <c:pt idx="0">
                  <c:v>Fällda Tjurkalv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'Fällda djur'!$R$2:$AG$2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2106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djur'!$R$5:$AG$5</c:f>
              <c:numCache>
                <c:formatCode>General</c:formatCode>
                <c:ptCount val="16"/>
                <c:pt idx="0">
                  <c:v>22</c:v>
                </c:pt>
                <c:pt idx="1">
                  <c:v>26</c:v>
                </c:pt>
                <c:pt idx="2">
                  <c:v>25</c:v>
                </c:pt>
                <c:pt idx="3">
                  <c:v>30</c:v>
                </c:pt>
                <c:pt idx="4">
                  <c:v>17</c:v>
                </c:pt>
                <c:pt idx="5">
                  <c:v>21</c:v>
                </c:pt>
                <c:pt idx="6">
                  <c:v>25</c:v>
                </c:pt>
                <c:pt idx="7">
                  <c:v>29</c:v>
                </c:pt>
                <c:pt idx="8">
                  <c:v>10</c:v>
                </c:pt>
                <c:pt idx="9">
                  <c:v>13</c:v>
                </c:pt>
                <c:pt idx="10">
                  <c:v>15</c:v>
                </c:pt>
                <c:pt idx="11">
                  <c:v>15</c:v>
                </c:pt>
                <c:pt idx="12">
                  <c:v>19</c:v>
                </c:pt>
                <c:pt idx="13">
                  <c:v>16</c:v>
                </c:pt>
                <c:pt idx="14">
                  <c:v>20</c:v>
                </c:pt>
                <c:pt idx="15">
                  <c:v>24</c:v>
                </c:pt>
              </c:numCache>
            </c:numRef>
          </c:val>
          <c:extLst xmlns:c16r2="http://schemas.microsoft.com/office/drawing/2015/06/chart"/>
        </c:ser>
        <c:ser>
          <c:idx val="3"/>
          <c:order val="3"/>
          <c:tx>
            <c:strRef>
              <c:f>'Fällda djur'!$A$6</c:f>
              <c:strCache>
                <c:ptCount val="1"/>
                <c:pt idx="0">
                  <c:v>Fällda Kvigkalv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9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'Fällda djur'!$R$2:$AG$2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2106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djur'!$R$6:$AG$6</c:f>
              <c:numCache>
                <c:formatCode>General</c:formatCode>
                <c:ptCount val="16"/>
                <c:pt idx="0">
                  <c:v>14</c:v>
                </c:pt>
                <c:pt idx="1">
                  <c:v>23</c:v>
                </c:pt>
                <c:pt idx="2">
                  <c:v>33</c:v>
                </c:pt>
                <c:pt idx="3">
                  <c:v>30</c:v>
                </c:pt>
                <c:pt idx="4">
                  <c:v>18</c:v>
                </c:pt>
                <c:pt idx="5">
                  <c:v>24</c:v>
                </c:pt>
                <c:pt idx="6">
                  <c:v>23</c:v>
                </c:pt>
                <c:pt idx="7">
                  <c:v>19</c:v>
                </c:pt>
                <c:pt idx="8">
                  <c:v>12</c:v>
                </c:pt>
                <c:pt idx="9">
                  <c:v>11</c:v>
                </c:pt>
                <c:pt idx="10">
                  <c:v>8</c:v>
                </c:pt>
                <c:pt idx="11">
                  <c:v>18</c:v>
                </c:pt>
                <c:pt idx="12">
                  <c:v>14</c:v>
                </c:pt>
                <c:pt idx="13">
                  <c:v>12</c:v>
                </c:pt>
                <c:pt idx="14">
                  <c:v>24</c:v>
                </c:pt>
                <c:pt idx="15">
                  <c:v>15</c:v>
                </c:pt>
              </c:numCache>
            </c:numRef>
          </c:val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5888768"/>
        <c:axId val="165890304"/>
      </c:barChart>
      <c:catAx>
        <c:axId val="165888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8903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589030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888768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0349153721642357"/>
          <c:y val="0.2855223111630219"/>
          <c:w val="7.8446306169078453E-2"/>
          <c:h val="0.3116883116883116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 horizontalDpi="-3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Älg-Obs per mantimma 2010-</a:t>
            </a:r>
          </a:p>
        </c:rich>
      </c:tx>
      <c:layout>
        <c:manualLayout>
          <c:xMode val="edge"/>
          <c:yMode val="edge"/>
          <c:x val="0.4284440904030965"/>
          <c:y val="3.30764841685759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2.6033402313814107E-2"/>
          <c:y val="2.0271185205325379E-2"/>
          <c:w val="0.9739666077667074"/>
          <c:h val="0.90461177770258949"/>
        </c:manualLayout>
      </c:layout>
      <c:areaChart>
        <c:grouping val="stacked"/>
        <c:varyColors val="0"/>
        <c:ser>
          <c:idx val="0"/>
          <c:order val="0"/>
          <c:tx>
            <c:strRef>
              <c:f>Älgobs!$A$31</c:f>
              <c:strCache>
                <c:ptCount val="1"/>
                <c:pt idx="0">
                  <c:v>Tjur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Älgobs!$R$31:$AG$31</c:f>
              <c:numCache>
                <c:formatCode>General</c:formatCode>
                <c:ptCount val="16"/>
                <c:pt idx="0">
                  <c:v>2.2721470513147816E-2</c:v>
                </c:pt>
                <c:pt idx="1">
                  <c:v>2.4431245096940491E-2</c:v>
                </c:pt>
                <c:pt idx="2">
                  <c:v>2.1859860569537988E-2</c:v>
                </c:pt>
                <c:pt idx="3">
                  <c:v>1.4614011601963409E-2</c:v>
                </c:pt>
                <c:pt idx="4">
                  <c:v>1.4899313234780585E-2</c:v>
                </c:pt>
                <c:pt idx="5">
                  <c:v>1.6175449042373724E-2</c:v>
                </c:pt>
                <c:pt idx="6">
                  <c:v>1.499877059257438E-2</c:v>
                </c:pt>
                <c:pt idx="7">
                  <c:v>1.0248901903367497E-2</c:v>
                </c:pt>
                <c:pt idx="8">
                  <c:v>8.2285714285714288E-3</c:v>
                </c:pt>
                <c:pt idx="9">
                  <c:v>1.4248261712071128E-2</c:v>
                </c:pt>
                <c:pt idx="10">
                  <c:v>1.872791519434629E-2</c:v>
                </c:pt>
                <c:pt idx="11">
                  <c:v>2.0915501374447233E-2</c:v>
                </c:pt>
                <c:pt idx="12">
                  <c:v>1.8033813400125234E-2</c:v>
                </c:pt>
                <c:pt idx="13">
                  <c:v>2.5735837893802693E-2</c:v>
                </c:pt>
                <c:pt idx="14">
                  <c:v>1.910563477779316E-2</c:v>
                </c:pt>
                <c:pt idx="15">
                  <c:v>2.1707459207459208E-2</c:v>
                </c:pt>
              </c:numCache>
            </c:numRef>
          </c:val>
          <c:extLst xmlns:c16r2="http://schemas.microsoft.com/office/drawing/2015/06/chart"/>
        </c:ser>
        <c:ser>
          <c:idx val="1"/>
          <c:order val="1"/>
          <c:tx>
            <c:strRef>
              <c:f>Älgobs!$A$32</c:f>
              <c:strCache>
                <c:ptCount val="1"/>
                <c:pt idx="0">
                  <c:v>Ko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Älgobs!$R$32:$AG$32</c:f>
              <c:numCache>
                <c:formatCode>General</c:formatCode>
                <c:ptCount val="16"/>
                <c:pt idx="0">
                  <c:v>1.8509063058463109E-2</c:v>
                </c:pt>
                <c:pt idx="1">
                  <c:v>1.6810489745601256E-2</c:v>
                </c:pt>
                <c:pt idx="2">
                  <c:v>1.6660758596242466E-2</c:v>
                </c:pt>
                <c:pt idx="3">
                  <c:v>1.4948683623382419E-2</c:v>
                </c:pt>
                <c:pt idx="4">
                  <c:v>1.0941683156791992E-2</c:v>
                </c:pt>
                <c:pt idx="5">
                  <c:v>1.0717475439118785E-2</c:v>
                </c:pt>
                <c:pt idx="6">
                  <c:v>1.573641504794689E-2</c:v>
                </c:pt>
                <c:pt idx="7">
                  <c:v>9.1508052708638363E-3</c:v>
                </c:pt>
                <c:pt idx="8">
                  <c:v>9.8285714285714278E-3</c:v>
                </c:pt>
                <c:pt idx="9">
                  <c:v>1.7097914054485353E-2</c:v>
                </c:pt>
                <c:pt idx="10">
                  <c:v>1.4134275618374558E-2</c:v>
                </c:pt>
                <c:pt idx="11">
                  <c:v>2.0317915620891597E-2</c:v>
                </c:pt>
                <c:pt idx="12">
                  <c:v>1.8159048215403883E-2</c:v>
                </c:pt>
                <c:pt idx="13">
                  <c:v>2.0115367549179114E-2</c:v>
                </c:pt>
                <c:pt idx="14">
                  <c:v>1.4260002768932576E-2</c:v>
                </c:pt>
                <c:pt idx="15">
                  <c:v>1.1946386946386946E-2</c:v>
                </c:pt>
              </c:numCache>
            </c:numRef>
          </c:val>
          <c:extLst xmlns:c16r2="http://schemas.microsoft.com/office/drawing/2015/06/chart"/>
        </c:ser>
        <c:ser>
          <c:idx val="2"/>
          <c:order val="2"/>
          <c:tx>
            <c:strRef>
              <c:f>Älgobs!$A$33</c:f>
              <c:strCache>
                <c:ptCount val="1"/>
                <c:pt idx="0">
                  <c:v>Ko+1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Älgobs!$R$33:$AG$33</c:f>
              <c:numCache>
                <c:formatCode>General</c:formatCode>
                <c:ptCount val="16"/>
                <c:pt idx="0">
                  <c:v>2.5274444728108247E-2</c:v>
                </c:pt>
                <c:pt idx="1">
                  <c:v>2.1293287011094925E-2</c:v>
                </c:pt>
                <c:pt idx="2">
                  <c:v>2.197802197802198E-2</c:v>
                </c:pt>
                <c:pt idx="3">
                  <c:v>2.4765729585006693E-2</c:v>
                </c:pt>
                <c:pt idx="4">
                  <c:v>1.7692934466301945E-2</c:v>
                </c:pt>
                <c:pt idx="5">
                  <c:v>2.1633422645628661E-2</c:v>
                </c:pt>
                <c:pt idx="6">
                  <c:v>1.6965822473567739E-2</c:v>
                </c:pt>
                <c:pt idx="7">
                  <c:v>1.7081503172279161E-2</c:v>
                </c:pt>
                <c:pt idx="8">
                  <c:v>1.0285714285714285E-2</c:v>
                </c:pt>
                <c:pt idx="9">
                  <c:v>2.4848968425852047E-2</c:v>
                </c:pt>
                <c:pt idx="10">
                  <c:v>2.4263839811542991E-2</c:v>
                </c:pt>
                <c:pt idx="11">
                  <c:v>2.34253615393809E-2</c:v>
                </c:pt>
                <c:pt idx="12">
                  <c:v>1.5529117094552285E-2</c:v>
                </c:pt>
                <c:pt idx="13">
                  <c:v>2.4256766750480697E-2</c:v>
                </c:pt>
                <c:pt idx="14">
                  <c:v>3.3780977433199501E-2</c:v>
                </c:pt>
                <c:pt idx="15">
                  <c:v>2.6223776223776224E-2</c:v>
                </c:pt>
              </c:numCache>
            </c:numRef>
          </c:val>
          <c:extLst xmlns:c16r2="http://schemas.microsoft.com/office/drawing/2015/06/chart"/>
        </c:ser>
        <c:ser>
          <c:idx val="3"/>
          <c:order val="3"/>
          <c:tx>
            <c:strRef>
              <c:f>Älgobs!$A$34</c:f>
              <c:strCache>
                <c:ptCount val="1"/>
                <c:pt idx="0">
                  <c:v>Ko+2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Älgobs!$R$34:$AG$34</c:f>
              <c:numCache>
                <c:formatCode>General</c:formatCode>
                <c:ptCount val="16"/>
                <c:pt idx="0">
                  <c:v>1.1105437835077865E-2</c:v>
                </c:pt>
                <c:pt idx="1">
                  <c:v>1.4793230976129104E-2</c:v>
                </c:pt>
                <c:pt idx="2">
                  <c:v>1.4179369018078695E-2</c:v>
                </c:pt>
                <c:pt idx="3">
                  <c:v>1.4390896921017403E-2</c:v>
                </c:pt>
                <c:pt idx="4">
                  <c:v>1.0825282272145268E-2</c:v>
                </c:pt>
                <c:pt idx="5">
                  <c:v>5.9541530217326584E-3</c:v>
                </c:pt>
                <c:pt idx="6">
                  <c:v>6.2699778706663389E-3</c:v>
                </c:pt>
                <c:pt idx="7">
                  <c:v>6.9546120058565156E-3</c:v>
                </c:pt>
                <c:pt idx="8">
                  <c:v>5.4857142857142856E-3</c:v>
                </c:pt>
                <c:pt idx="9">
                  <c:v>4.7874159352558985E-3</c:v>
                </c:pt>
                <c:pt idx="10">
                  <c:v>6.0070671378091873E-3</c:v>
                </c:pt>
                <c:pt idx="11">
                  <c:v>1.0756543564001434E-2</c:v>
                </c:pt>
                <c:pt idx="12">
                  <c:v>5.2598622417031936E-3</c:v>
                </c:pt>
                <c:pt idx="13">
                  <c:v>8.4307055169353644E-3</c:v>
                </c:pt>
                <c:pt idx="14">
                  <c:v>9.9681572753703446E-3</c:v>
                </c:pt>
                <c:pt idx="15">
                  <c:v>8.7412587412587419E-3</c:v>
                </c:pt>
              </c:numCache>
            </c:numRef>
          </c:val>
          <c:extLst xmlns:c16r2="http://schemas.microsoft.com/office/drawing/2015/06/chart"/>
        </c:ser>
        <c:ser>
          <c:idx val="4"/>
          <c:order val="4"/>
          <c:tx>
            <c:strRef>
              <c:f>Älgobs!$A$35</c:f>
              <c:strCache>
                <c:ptCount val="1"/>
                <c:pt idx="0">
                  <c:v>Kalv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Älgobs!$R$35:$AA$35</c:f>
              <c:numCache>
                <c:formatCode>General</c:formatCode>
                <c:ptCount val="10"/>
                <c:pt idx="0">
                  <c:v>7.6589226448812867E-4</c:v>
                </c:pt>
                <c:pt idx="1">
                  <c:v>1.120699316373417E-3</c:v>
                </c:pt>
                <c:pt idx="2">
                  <c:v>9.4529126787191303E-4</c:v>
                </c:pt>
                <c:pt idx="3">
                  <c:v>1.2271307452030344E-3</c:v>
                </c:pt>
                <c:pt idx="4">
                  <c:v>4.6560353858689327E-4</c:v>
                </c:pt>
                <c:pt idx="5">
                  <c:v>6.9465118586881016E-4</c:v>
                </c:pt>
                <c:pt idx="6">
                  <c:v>4.917629702483403E-4</c:v>
                </c:pt>
                <c:pt idx="7">
                  <c:v>1.3421181063933627E-3</c:v>
                </c:pt>
                <c:pt idx="8">
                  <c:v>2.2857142857142857E-4</c:v>
                </c:pt>
                <c:pt idx="9">
                  <c:v>6.8391656217941415E-4</c:v>
                </c:pt>
              </c:numCache>
            </c:numRef>
          </c:val>
          <c:extLst xmlns:c16r2="http://schemas.microsoft.com/office/drawing/2015/06/chart"/>
        </c:ser>
        <c:ser>
          <c:idx val="5"/>
          <c:order val="5"/>
          <c:tx>
            <c:strRef>
              <c:f>Älgobs!$A$36</c:f>
              <c:strCache>
                <c:ptCount val="1"/>
                <c:pt idx="0">
                  <c:v>Okänd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Älgobs!$R$36:$AG$36</c:f>
              <c:numCache>
                <c:formatCode>General</c:formatCode>
                <c:ptCount val="16"/>
                <c:pt idx="0">
                  <c:v>5.999489405157008E-3</c:v>
                </c:pt>
                <c:pt idx="1">
                  <c:v>7.6207553513392354E-3</c:v>
                </c:pt>
                <c:pt idx="2">
                  <c:v>4.3719721139075978E-3</c:v>
                </c:pt>
                <c:pt idx="3">
                  <c:v>6.4703257474341812E-3</c:v>
                </c:pt>
                <c:pt idx="4">
                  <c:v>5.1216389244558257E-3</c:v>
                </c:pt>
                <c:pt idx="5">
                  <c:v>1.9847176739108863E-3</c:v>
                </c:pt>
                <c:pt idx="6">
                  <c:v>3.8111630194246375E-3</c:v>
                </c:pt>
                <c:pt idx="7">
                  <c:v>4.6364080039043437E-3</c:v>
                </c:pt>
                <c:pt idx="8">
                  <c:v>1.8285714285714285E-3</c:v>
                </c:pt>
                <c:pt idx="9">
                  <c:v>1.0258748432691212E-3</c:v>
                </c:pt>
                <c:pt idx="10">
                  <c:v>2.3557126030624262E-3</c:v>
                </c:pt>
                <c:pt idx="11">
                  <c:v>2.3903430142225407E-3</c:v>
                </c:pt>
                <c:pt idx="12">
                  <c:v>2.6299311208515968E-3</c:v>
                </c:pt>
                <c:pt idx="13">
                  <c:v>3.4018636296405855E-3</c:v>
                </c:pt>
                <c:pt idx="14">
                  <c:v>4.0149522359130552E-3</c:v>
                </c:pt>
                <c:pt idx="15">
                  <c:v>8.5955710955710959E-3</c:v>
                </c:pt>
              </c:numCache>
            </c:numRef>
          </c:val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5921536"/>
        <c:axId val="165923072"/>
      </c:areaChart>
      <c:catAx>
        <c:axId val="165921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23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592307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215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b"/>
      <c:layout>
        <c:manualLayout>
          <c:xMode val="edge"/>
          <c:yMode val="edge"/>
          <c:x val="0.55947381599698676"/>
          <c:y val="1.0431574203463358E-2"/>
          <c:w val="5.5252939283248453E-2"/>
          <c:h val="0.441471571906354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Tjurandel, kalv/hondjur (från älgobsen)
samt kalvandel av skjutna</a:t>
            </a:r>
          </a:p>
        </c:rich>
      </c:tx>
      <c:layout>
        <c:manualLayout>
          <c:xMode val="edge"/>
          <c:yMode val="edge"/>
          <c:x val="0.40607757363662877"/>
          <c:y val="3.31186650449181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2724529648058207E-2"/>
          <c:y val="0.22764287888211091"/>
          <c:w val="0.95803622824620915"/>
          <c:h val="0.65040822537745968"/>
        </c:manualLayout>
      </c:layout>
      <c:lineChart>
        <c:grouping val="standard"/>
        <c:varyColors val="0"/>
        <c:ser>
          <c:idx val="1"/>
          <c:order val="0"/>
          <c:tx>
            <c:strRef>
              <c:f>Älgobs!$A$16</c:f>
              <c:strCache>
                <c:ptCount val="1"/>
                <c:pt idx="0">
                  <c:v>tjurandel av vuxna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Älgobs!$R$16:$AG$16</c:f>
              <c:numCache>
                <c:formatCode>0.0%</c:formatCode>
                <c:ptCount val="16"/>
                <c:pt idx="0">
                  <c:v>0.39467849223946783</c:v>
                </c:pt>
                <c:pt idx="1">
                  <c:v>0.42998027613412226</c:v>
                </c:pt>
                <c:pt idx="2">
                  <c:v>0.40305010893246185</c:v>
                </c:pt>
                <c:pt idx="3">
                  <c:v>0.31264916467780429</c:v>
                </c:pt>
                <c:pt idx="4">
                  <c:v>0.38905775075987842</c:v>
                </c:pt>
                <c:pt idx="5">
                  <c:v>0.40749999999999997</c:v>
                </c:pt>
                <c:pt idx="6">
                  <c:v>0.36309523809523808</c:v>
                </c:pt>
                <c:pt idx="7">
                  <c:v>0.33870967741935482</c:v>
                </c:pt>
                <c:pt idx="8">
                  <c:v>0.32876712328767121</c:v>
                </c:pt>
                <c:pt idx="9">
                  <c:v>0.314070351758794</c:v>
                </c:pt>
                <c:pt idx="10">
                  <c:v>0.39849624060150374</c:v>
                </c:pt>
                <c:pt idx="11">
                  <c:v>0.3699788583509514</c:v>
                </c:pt>
                <c:pt idx="12">
                  <c:v>0.39452054794520547</c:v>
                </c:pt>
                <c:pt idx="13">
                  <c:v>0.42335766423357662</c:v>
                </c:pt>
                <c:pt idx="14">
                  <c:v>0.35658914728682173</c:v>
                </c:pt>
                <c:pt idx="15">
                  <c:v>0.43695014662756598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2"/>
          <c:order val="1"/>
          <c:tx>
            <c:strRef>
              <c:f>Älgobs!$A$17</c:f>
              <c:strCache>
                <c:ptCount val="1"/>
                <c:pt idx="0">
                  <c:v>kalv/hondjur</c:v>
                </c:pt>
              </c:strCache>
            </c:strRef>
          </c:tx>
          <c:spPr>
            <a:ln w="12700">
              <a:solidFill>
                <a:srgbClr val="0080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8000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dLbls>
            <c:dLbl>
              <c:idx val="6"/>
              <c:layout>
                <c:manualLayout>
                  <c:x val="-5.6385079281393554E-3"/>
                  <c:y val="2.13011963409864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7"/>
              <c:layout>
                <c:manualLayout>
                  <c:x val="-1.5742811664255441E-2"/>
                  <c:y val="-4.90691227778396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7"/>
              <c:layout>
                <c:manualLayout>
                  <c:x val="-3.3914322236413202E-4"/>
                  <c:y val="-2.384137798704361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Älgobs!$R$17:$AG$17</c:f>
              <c:numCache>
                <c:formatCode>0.00</c:formatCode>
                <c:ptCount val="16"/>
                <c:pt idx="0">
                  <c:v>0.59706959706959706</c:v>
                </c:pt>
                <c:pt idx="1">
                  <c:v>0.66782006920415227</c:v>
                </c:pt>
                <c:pt idx="2">
                  <c:v>0.66058394160583944</c:v>
                </c:pt>
                <c:pt idx="3">
                  <c:v>0.72222222222222221</c:v>
                </c:pt>
                <c:pt idx="4">
                  <c:v>0.70646766169154229</c:v>
                </c:pt>
                <c:pt idx="5">
                  <c:v>0.65822784810126578</c:v>
                </c:pt>
                <c:pt idx="6">
                  <c:v>0.5</c:v>
                </c:pt>
                <c:pt idx="7">
                  <c:v>0.72560975609756095</c:v>
                </c:pt>
                <c:pt idx="8">
                  <c:v>0.5374149659863946</c:v>
                </c:pt>
                <c:pt idx="9">
                  <c:v>0.52380952380952384</c:v>
                </c:pt>
                <c:pt idx="10">
                  <c:v>0.57499999999999996</c:v>
                </c:pt>
                <c:pt idx="11">
                  <c:v>0.55033557046979864</c:v>
                </c:pt>
                <c:pt idx="12">
                  <c:v>0.46153846153846156</c:v>
                </c:pt>
                <c:pt idx="13">
                  <c:v>0.53586497890295359</c:v>
                </c:pt>
                <c:pt idx="14">
                  <c:v>0.6987951807228916</c:v>
                </c:pt>
                <c:pt idx="15">
                  <c:v>0.6875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3"/>
          <c:order val="2"/>
          <c:tx>
            <c:strRef>
              <c:f>Älgobs!$A$18</c:f>
              <c:strCache>
                <c:ptCount val="1"/>
                <c:pt idx="0">
                  <c:v>kalvandel av skjutna</c:v>
                </c:pt>
              </c:strCache>
            </c:strRef>
          </c:tx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Älgobs!$R$18:$AG$18</c:f>
              <c:numCache>
                <c:formatCode>0.0%</c:formatCode>
                <c:ptCount val="16"/>
                <c:pt idx="0">
                  <c:v>0.52173913043478259</c:v>
                </c:pt>
                <c:pt idx="1">
                  <c:v>0.44144144144144143</c:v>
                </c:pt>
                <c:pt idx="2">
                  <c:v>0.53703703703703709</c:v>
                </c:pt>
                <c:pt idx="3">
                  <c:v>0.53097345132743368</c:v>
                </c:pt>
                <c:pt idx="4">
                  <c:v>0.46666666666666667</c:v>
                </c:pt>
                <c:pt idx="5">
                  <c:v>0.5</c:v>
                </c:pt>
                <c:pt idx="6">
                  <c:v>0.53333333333333333</c:v>
                </c:pt>
                <c:pt idx="7">
                  <c:v>0.54545454545454541</c:v>
                </c:pt>
                <c:pt idx="8">
                  <c:v>0.48888888888888887</c:v>
                </c:pt>
                <c:pt idx="9">
                  <c:v>0.70588235294117652</c:v>
                </c:pt>
                <c:pt idx="10">
                  <c:v>0.67647058823529416</c:v>
                </c:pt>
                <c:pt idx="11">
                  <c:v>0.56896551724137934</c:v>
                </c:pt>
                <c:pt idx="12">
                  <c:v>0.56896551724137934</c:v>
                </c:pt>
                <c:pt idx="13">
                  <c:v>0.52830188679245282</c:v>
                </c:pt>
                <c:pt idx="14">
                  <c:v>0.57894736842105265</c:v>
                </c:pt>
                <c:pt idx="15">
                  <c:v>0.50649350649350644</c:v>
                </c:pt>
              </c:numCache>
            </c:numRef>
          </c:val>
          <c:smooth val="0"/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936512"/>
        <c:axId val="165942400"/>
      </c:lineChart>
      <c:catAx>
        <c:axId val="1659365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424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594240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36512"/>
        <c:crosses val="autoZero"/>
        <c:crossBetween val="between"/>
        <c:majorUnit val="0.1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3050872830524063"/>
          <c:y val="2.2413743736578378E-2"/>
          <c:w val="0.1377474162761618"/>
          <c:h val="0.3306241597849049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Fördelning
(från älgobsen)</a:t>
            </a:r>
          </a:p>
        </c:rich>
      </c:tx>
      <c:layout>
        <c:manualLayout>
          <c:xMode val="edge"/>
          <c:yMode val="edge"/>
          <c:x val="0.46333531233196001"/>
          <c:y val="3.296702353622690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058987994326891"/>
          <c:y val="4.4277654323631746E-2"/>
          <c:w val="0.8894101192097803"/>
          <c:h val="0.89487186462968293"/>
        </c:manualLayout>
      </c:layout>
      <c:lineChart>
        <c:grouping val="standard"/>
        <c:varyColors val="0"/>
        <c:ser>
          <c:idx val="1"/>
          <c:order val="0"/>
          <c:tx>
            <c:strRef>
              <c:f>Älgobs!$A$20</c:f>
              <c:strCache>
                <c:ptCount val="1"/>
                <c:pt idx="0">
                  <c:v>Tjur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9.8000943083087766E-3"/>
                  <c:y val="-4.155284227725166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2"/>
              <c:layout>
                <c:manualLayout>
                  <c:x val="-2.8866198471261852E-3"/>
                  <c:y val="-3.71689276886128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0"/>
              <c:layout>
                <c:manualLayout>
                  <c:x val="-1.5162508819662896E-2"/>
                  <c:y val="3.663404652381119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2"/>
              <c:layout>
                <c:manualLayout>
                  <c:x val="-1.5029550821060647E-2"/>
                  <c:y val="2.20947766144618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Älgobs!$R$20:$AG$20</c:f>
              <c:numCache>
                <c:formatCode>0.0%</c:formatCode>
                <c:ptCount val="16"/>
                <c:pt idx="0">
                  <c:v>0.28990228013029318</c:v>
                </c:pt>
                <c:pt idx="1">
                  <c:v>0.31142857142857144</c:v>
                </c:pt>
                <c:pt idx="2">
                  <c:v>0.2890625</c:v>
                </c:pt>
                <c:pt idx="3">
                  <c:v>0.20893141945773525</c:v>
                </c:pt>
                <c:pt idx="4">
                  <c:v>0.27176220806794055</c:v>
                </c:pt>
                <c:pt idx="5">
                  <c:v>0.29316546762589929</c:v>
                </c:pt>
                <c:pt idx="6">
                  <c:v>0.27539503386004516</c:v>
                </c:pt>
                <c:pt idx="7">
                  <c:v>0.22888283378746593</c:v>
                </c:pt>
                <c:pt idx="8">
                  <c:v>0.24161073825503357</c:v>
                </c:pt>
                <c:pt idx="9">
                  <c:v>0.23105360443622922</c:v>
                </c:pt>
                <c:pt idx="10">
                  <c:v>0.29608938547486036</c:v>
                </c:pt>
                <c:pt idx="11">
                  <c:v>0.27472527472527475</c:v>
                </c:pt>
                <c:pt idx="12">
                  <c:v>0.30835117773019272</c:v>
                </c:pt>
                <c:pt idx="13">
                  <c:v>0.32342007434944237</c:v>
                </c:pt>
                <c:pt idx="14">
                  <c:v>0.24598930481283424</c:v>
                </c:pt>
                <c:pt idx="15">
                  <c:v>0.31501057082452433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2"/>
          <c:order val="1"/>
          <c:tx>
            <c:strRef>
              <c:f>Älgobs!$A$21</c:f>
              <c:strCache>
                <c:ptCount val="1"/>
                <c:pt idx="0">
                  <c:v>Ko/Kviga</c:v>
                </c:pt>
              </c:strCache>
            </c:strRef>
          </c:tx>
          <c:spPr>
            <a:ln w="12700">
              <a:solidFill>
                <a:srgbClr val="00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FF00"/>
              </a:solidFill>
              <a:ln>
                <a:solidFill>
                  <a:srgbClr val="00FF00"/>
                </a:solidFill>
                <a:prstDash val="solid"/>
              </a:ln>
            </c:spPr>
          </c:marker>
          <c:dLbls>
            <c:dLbl>
              <c:idx val="6"/>
              <c:layout>
                <c:manualLayout>
                  <c:x val="-1.8441908929276753E-2"/>
                  <c:y val="3.812435191962752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Älgobs!$R$21:$AG$21</c:f>
              <c:numCache>
                <c:formatCode>0.0%</c:formatCode>
                <c:ptCount val="16"/>
                <c:pt idx="0">
                  <c:v>0.44462540716612375</c:v>
                </c:pt>
                <c:pt idx="1">
                  <c:v>0.41285714285714287</c:v>
                </c:pt>
                <c:pt idx="2">
                  <c:v>0.42812499999999998</c:v>
                </c:pt>
                <c:pt idx="3">
                  <c:v>0.45933014354066987</c:v>
                </c:pt>
                <c:pt idx="4">
                  <c:v>0.42675159235668791</c:v>
                </c:pt>
                <c:pt idx="5">
                  <c:v>0.42625899280575541</c:v>
                </c:pt>
                <c:pt idx="6">
                  <c:v>0.48306997742663654</c:v>
                </c:pt>
                <c:pt idx="7">
                  <c:v>0.44686648501362397</c:v>
                </c:pt>
                <c:pt idx="8">
                  <c:v>0.49328859060402686</c:v>
                </c:pt>
                <c:pt idx="9">
                  <c:v>0.50462107208872453</c:v>
                </c:pt>
                <c:pt idx="10">
                  <c:v>0.44692737430167595</c:v>
                </c:pt>
                <c:pt idx="11">
                  <c:v>0.46781789638932497</c:v>
                </c:pt>
                <c:pt idx="12">
                  <c:v>0.47323340471092079</c:v>
                </c:pt>
                <c:pt idx="13">
                  <c:v>0.44052044609665425</c:v>
                </c:pt>
                <c:pt idx="14">
                  <c:v>0.44385026737967914</c:v>
                </c:pt>
                <c:pt idx="15">
                  <c:v>0.40591966173361521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3"/>
          <c:order val="2"/>
          <c:tx>
            <c:strRef>
              <c:f>Älgobs!$A$22</c:f>
              <c:strCache>
                <c:ptCount val="1"/>
                <c:pt idx="0">
                  <c:v>Kalv</c:v>
                </c:pt>
              </c:strCache>
            </c:strRef>
          </c:tx>
          <c:dLbls>
            <c:dLbl>
              <c:idx val="21"/>
              <c:layout>
                <c:manualLayout>
                  <c:x val="0"/>
                  <c:y val="1.410934744268077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Älgobs!$R$22:$AG$22</c:f>
              <c:numCache>
                <c:formatCode>0.0%</c:formatCode>
                <c:ptCount val="16"/>
                <c:pt idx="0">
                  <c:v>0.26547231270358307</c:v>
                </c:pt>
                <c:pt idx="1">
                  <c:v>0.27571428571428569</c:v>
                </c:pt>
                <c:pt idx="2">
                  <c:v>0.28281250000000002</c:v>
                </c:pt>
                <c:pt idx="3">
                  <c:v>0.33173843700159489</c:v>
                </c:pt>
                <c:pt idx="4">
                  <c:v>0.30148619957537154</c:v>
                </c:pt>
                <c:pt idx="5">
                  <c:v>0.2805755395683453</c:v>
                </c:pt>
                <c:pt idx="6">
                  <c:v>0.24153498871331827</c:v>
                </c:pt>
                <c:pt idx="7">
                  <c:v>0.3242506811989101</c:v>
                </c:pt>
                <c:pt idx="8">
                  <c:v>0.2651006711409396</c:v>
                </c:pt>
                <c:pt idx="9">
                  <c:v>0.26432532347504623</c:v>
                </c:pt>
                <c:pt idx="10">
                  <c:v>0.25698324022346369</c:v>
                </c:pt>
                <c:pt idx="11">
                  <c:v>0.25745682888540034</c:v>
                </c:pt>
                <c:pt idx="12">
                  <c:v>0.21841541755888652</c:v>
                </c:pt>
                <c:pt idx="13">
                  <c:v>0.23605947955390336</c:v>
                </c:pt>
                <c:pt idx="14">
                  <c:v>0.31016042780748665</c:v>
                </c:pt>
                <c:pt idx="15">
                  <c:v>0.27906976744186046</c:v>
                </c:pt>
              </c:numCache>
            </c:numRef>
          </c:val>
          <c:smooth val="0"/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974016"/>
        <c:axId val="165975552"/>
      </c:lineChart>
      <c:catAx>
        <c:axId val="165974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7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59755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74016"/>
        <c:crosses val="autoZero"/>
        <c:crossBetween val="between"/>
        <c:majorUnit val="0.1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581149928321774"/>
          <c:y val="0.29190467502003653"/>
          <c:w val="6.1690784463061643E-2"/>
          <c:h val="0.163488024487402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 horizontalDpi="-3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Fördelning hondjur
(från älgobsen)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1642410158708674E-2"/>
          <c:y val="0.18131868131868131"/>
          <c:w val="0.83206940525696116"/>
          <c:h val="0.70604395604395664"/>
        </c:manualLayout>
      </c:layout>
      <c:lineChart>
        <c:grouping val="standard"/>
        <c:varyColors val="0"/>
        <c:ser>
          <c:idx val="0"/>
          <c:order val="0"/>
          <c:tx>
            <c:strRef>
              <c:f>Älgobs!$A$24</c:f>
              <c:strCache>
                <c:ptCount val="1"/>
                <c:pt idx="0">
                  <c:v>Ensam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3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4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7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8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9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1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2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21"/>
              <c:layout>
                <c:manualLayout>
                  <c:x val="0"/>
                  <c:y val="1.74520069808027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Älgobs!$R$24:$AG$24</c:f>
              <c:numCache>
                <c:formatCode>0.0%</c:formatCode>
                <c:ptCount val="16"/>
                <c:pt idx="0">
                  <c:v>0.53113553113553114</c:v>
                </c:pt>
                <c:pt idx="1">
                  <c:v>0.51903114186851207</c:v>
                </c:pt>
                <c:pt idx="2">
                  <c:v>0.51459854014598538</c:v>
                </c:pt>
                <c:pt idx="3">
                  <c:v>0.46527777777777779</c:v>
                </c:pt>
                <c:pt idx="4">
                  <c:v>0.46766169154228854</c:v>
                </c:pt>
                <c:pt idx="5">
                  <c:v>0.45569620253164556</c:v>
                </c:pt>
                <c:pt idx="6">
                  <c:v>0.59813084112149528</c:v>
                </c:pt>
                <c:pt idx="7">
                  <c:v>0.45731707317073172</c:v>
                </c:pt>
                <c:pt idx="8">
                  <c:v>0.58503401360544216</c:v>
                </c:pt>
                <c:pt idx="9">
                  <c:v>0.5494505494505495</c:v>
                </c:pt>
                <c:pt idx="10">
                  <c:v>0.5</c:v>
                </c:pt>
                <c:pt idx="11">
                  <c:v>0.57046979865771807</c:v>
                </c:pt>
                <c:pt idx="12">
                  <c:v>0.65610859728506787</c:v>
                </c:pt>
                <c:pt idx="13">
                  <c:v>0.57383966244725737</c:v>
                </c:pt>
                <c:pt idx="14">
                  <c:v>0.41365461847389556</c:v>
                </c:pt>
                <c:pt idx="15">
                  <c:v>0.42708333333333331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1"/>
          <c:order val="1"/>
          <c:tx>
            <c:strRef>
              <c:f>Älgobs!$A$25</c:f>
              <c:strCache>
                <c:ptCount val="1"/>
                <c:pt idx="0">
                  <c:v>Ko + 1 kalv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Lbls>
            <c:dLbl>
              <c:idx val="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2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5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21"/>
              <c:layout>
                <c:manualLayout>
                  <c:x val="0"/>
                  <c:y val="-1.745200698080279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Älgobs!$R$25:$AG$25</c:f>
              <c:numCache>
                <c:formatCode>0.0%</c:formatCode>
                <c:ptCount val="16"/>
                <c:pt idx="0">
                  <c:v>0.36263736263736263</c:v>
                </c:pt>
                <c:pt idx="1">
                  <c:v>0.32871972318339099</c:v>
                </c:pt>
                <c:pt idx="2">
                  <c:v>0.33941605839416056</c:v>
                </c:pt>
                <c:pt idx="3">
                  <c:v>0.38541666666666669</c:v>
                </c:pt>
                <c:pt idx="4">
                  <c:v>0.37810945273631841</c:v>
                </c:pt>
                <c:pt idx="5">
                  <c:v>0.45991561181434598</c:v>
                </c:pt>
                <c:pt idx="6">
                  <c:v>0.32242990654205606</c:v>
                </c:pt>
                <c:pt idx="7">
                  <c:v>0.42682926829268292</c:v>
                </c:pt>
                <c:pt idx="8">
                  <c:v>0.30612244897959184</c:v>
                </c:pt>
                <c:pt idx="9">
                  <c:v>0.39926739926739929</c:v>
                </c:pt>
                <c:pt idx="10">
                  <c:v>0.42916666666666664</c:v>
                </c:pt>
                <c:pt idx="11">
                  <c:v>0.32885906040268459</c:v>
                </c:pt>
                <c:pt idx="12">
                  <c:v>0.28054298642533937</c:v>
                </c:pt>
                <c:pt idx="13">
                  <c:v>0.34599156118143459</c:v>
                </c:pt>
                <c:pt idx="14">
                  <c:v>0.48995983935742971</c:v>
                </c:pt>
                <c:pt idx="15">
                  <c:v>0.46875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2"/>
          <c:order val="2"/>
          <c:tx>
            <c:strRef>
              <c:f>Älgobs!$A$26</c:f>
              <c:strCache>
                <c:ptCount val="1"/>
                <c:pt idx="0">
                  <c:v>Ko + 2 kalvar</c:v>
                </c:pt>
              </c:strCache>
            </c:strRef>
          </c:tx>
          <c:spPr>
            <a:ln w="12700">
              <a:solidFill>
                <a:srgbClr val="00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FF00"/>
              </a:solidFill>
              <a:ln>
                <a:solidFill>
                  <a:srgbClr val="00FF00"/>
                </a:solidFill>
                <a:prstDash val="solid"/>
              </a:ln>
            </c:spPr>
          </c:marker>
          <c:dLbls>
            <c:dLbl>
              <c:idx val="6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Älgobs!$R$3:$AG$3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Älgobs!$R$26:$AG$26</c:f>
              <c:numCache>
                <c:formatCode>0.0%</c:formatCode>
                <c:ptCount val="16"/>
                <c:pt idx="0">
                  <c:v>0.10622710622710622</c:v>
                </c:pt>
                <c:pt idx="1">
                  <c:v>0.15224913494809689</c:v>
                </c:pt>
                <c:pt idx="2">
                  <c:v>0.145985401459854</c:v>
                </c:pt>
                <c:pt idx="3">
                  <c:v>0.14930555555555555</c:v>
                </c:pt>
                <c:pt idx="4">
                  <c:v>0.15422885572139303</c:v>
                </c:pt>
                <c:pt idx="5">
                  <c:v>8.4388185654008435E-2</c:v>
                </c:pt>
                <c:pt idx="6">
                  <c:v>7.9439252336448593E-2</c:v>
                </c:pt>
                <c:pt idx="7">
                  <c:v>0.11585365853658537</c:v>
                </c:pt>
                <c:pt idx="8">
                  <c:v>0.10884353741496598</c:v>
                </c:pt>
                <c:pt idx="9">
                  <c:v>5.128205128205128E-2</c:v>
                </c:pt>
                <c:pt idx="10">
                  <c:v>7.0833333333333331E-2</c:v>
                </c:pt>
                <c:pt idx="11">
                  <c:v>0.10067114093959731</c:v>
                </c:pt>
                <c:pt idx="12">
                  <c:v>6.3348416289592757E-2</c:v>
                </c:pt>
                <c:pt idx="13">
                  <c:v>8.0168776371308023E-2</c:v>
                </c:pt>
                <c:pt idx="14">
                  <c:v>9.6385542168674704E-2</c:v>
                </c:pt>
                <c:pt idx="15">
                  <c:v>0.10416666666666667</c:v>
                </c:pt>
              </c:numCache>
            </c:numRef>
          </c:val>
          <c:smooth val="0"/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994496"/>
        <c:axId val="165996032"/>
      </c:lineChart>
      <c:catAx>
        <c:axId val="1659944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960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599603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5994496"/>
        <c:crosses val="autoZero"/>
        <c:crossBetween val="between"/>
        <c:majorUnit val="0.1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6979441812530924"/>
          <c:y val="0.50871726797918304"/>
          <c:w val="7.6923076923076927E-2"/>
          <c:h val="0.1859838274932614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 horizontalDpi="0" verticalDpi="0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Ändring mot föregående år</a:t>
            </a:r>
          </a:p>
        </c:rich>
      </c:tx>
      <c:layout>
        <c:manualLayout>
          <c:xMode val="edge"/>
          <c:yMode val="edge"/>
          <c:x val="0.43395302756105258"/>
          <c:y val="3.296702353622690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6009015440756249E-2"/>
          <c:y val="9.4096948684875531E-2"/>
          <c:w val="0.94016969512249782"/>
          <c:h val="0.8383364993934127"/>
        </c:manualLayout>
      </c:layout>
      <c:barChart>
        <c:barDir val="col"/>
        <c:grouping val="clustered"/>
        <c:varyColors val="0"/>
        <c:ser>
          <c:idx val="0"/>
          <c:order val="0"/>
          <c:tx>
            <c:v>Ändring Obs/mantimme</c:v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1.7180340263123221E-3"/>
                  <c:y val="0.4725274725274771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2"/>
              <c:layout>
                <c:manualLayout>
                  <c:x val="2.2055688580988812E-3"/>
                  <c:y val="0.5027472527472525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3"/>
              <c:layout>
                <c:manualLayout>
                  <c:x val="2.0725621551124342E-3"/>
                  <c:y val="0.47252747252747718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4"/>
              <c:layout>
                <c:manualLayout>
                  <c:x val="1.5351715399183727E-3"/>
                  <c:y val="-3.302152667506999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5"/>
              <c:layout>
                <c:manualLayout>
                  <c:x val="7.7287203157818535E-4"/>
                  <c:y val="1.98111436694117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6"/>
              <c:layout>
                <c:manualLayout>
                  <c:x val="1.2203002338186161E-3"/>
                  <c:y val="5.34376186344690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7"/>
              <c:layout>
                <c:manualLayout>
                  <c:x val="-7.7803605132567523E-3"/>
                  <c:y val="1.686301114647592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8"/>
              <c:layout>
                <c:manualLayout>
                  <c:x val="-3.3052337562372629E-4"/>
                  <c:y val="-2.380211673125058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9"/>
              <c:layout>
                <c:manualLayout>
                  <c:x val="-3.6989066638327163E-3"/>
                  <c:y val="-9.096752718800126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0"/>
              <c:layout>
                <c:manualLayout>
                  <c:x val="8.6146551425296265E-4"/>
                  <c:y val="-2.526449942197981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1"/>
              <c:layout>
                <c:manualLayout>
                  <c:x val="-6.9293887623944044E-3"/>
                  <c:y val="-1.147510615227151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2"/>
              <c:layout>
                <c:manualLayout>
                  <c:x val="6.4446752810194924E-4"/>
                  <c:y val="-9.7302130372993662E-4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3"/>
              <c:layout>
                <c:manualLayout>
                  <c:x val="5.1153958496297951E-4"/>
                  <c:y val="-4.770007179456011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Älgobs!$R$40:$AF$40</c:f>
              <c:numCache>
                <c:formatCode>0.00%</c:formatCode>
                <c:ptCount val="15"/>
                <c:pt idx="0">
                  <c:v>2.4692868574377663E-2</c:v>
                </c:pt>
                <c:pt idx="1">
                  <c:v>2.0075776906574822E-2</c:v>
                </c:pt>
                <c:pt idx="2">
                  <c:v>-7.0575747617078341E-2</c:v>
                </c:pt>
                <c:pt idx="3">
                  <c:v>-4.4733834402108666E-2</c:v>
                </c:pt>
                <c:pt idx="4">
                  <c:v>-0.21553280593253676</c:v>
                </c:pt>
                <c:pt idx="5">
                  <c:v>-4.6484592906464874E-2</c:v>
                </c:pt>
                <c:pt idx="6">
                  <c:v>1.9489949594295623E-2</c:v>
                </c:pt>
                <c:pt idx="7">
                  <c:v>-0.15203310043182536</c:v>
                </c:pt>
                <c:pt idx="8">
                  <c:v>-0.27377947089947097</c:v>
                </c:pt>
                <c:pt idx="9">
                  <c:v>0.747000241766683</c:v>
                </c:pt>
                <c:pt idx="10">
                  <c:v>4.6484848484848469E-2</c:v>
                </c:pt>
                <c:pt idx="11">
                  <c:v>0.196873070854788</c:v>
                </c:pt>
                <c:pt idx="12">
                  <c:v>-0.22169593101220042</c:v>
                </c:pt>
                <c:pt idx="13">
                  <c:v>0.35771002204058477</c:v>
                </c:pt>
                <c:pt idx="14">
                  <c:v>-1.5575369135483545E-2</c:v>
                </c:pt>
              </c:numCache>
            </c:numRef>
          </c:val>
          <c:extLst xmlns:c16r2="http://schemas.microsoft.com/office/drawing/2015/06/chart"/>
        </c:ser>
        <c:ser>
          <c:idx val="1"/>
          <c:order val="1"/>
          <c:tx>
            <c:v>Ändring Fällda djur/1000ha</c:v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dLbls>
            <c:dLbl>
              <c:idx val="7"/>
              <c:layout>
                <c:manualLayout>
                  <c:x val="-6.9212008281854112E-5"/>
                  <c:y val="1.05821735900477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8"/>
              <c:layout>
                <c:manualLayout>
                  <c:x val="1.1316856718705207E-3"/>
                  <c:y val="-1.368382486492765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9"/>
              <c:layout>
                <c:manualLayout>
                  <c:x val="1.5313181371956967E-2"/>
                  <c:y val="-1.574866915024395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Älgobs!$R$30:$AG$30</c:f>
              <c:numCache>
                <c:formatCode>General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'Fällda djur'!$R$24:$AG$24</c:f>
              <c:numCache>
                <c:formatCode>0.00%</c:formatCode>
                <c:ptCount val="16"/>
                <c:pt idx="0">
                  <c:v>-0.29573246590195734</c:v>
                </c:pt>
                <c:pt idx="1">
                  <c:v>0.60362204570163636</c:v>
                </c:pt>
                <c:pt idx="2">
                  <c:v>-8.7690119269066655E-2</c:v>
                </c:pt>
                <c:pt idx="3">
                  <c:v>7.8008238825465152E-3</c:v>
                </c:pt>
                <c:pt idx="4">
                  <c:v>-0.33628318584070788</c:v>
                </c:pt>
                <c:pt idx="5">
                  <c:v>0.12686282002292687</c:v>
                </c:pt>
                <c:pt idx="6">
                  <c:v>3.5791895692190473E-3</c:v>
                </c:pt>
                <c:pt idx="7">
                  <c:v>-2.2222222222222036E-2</c:v>
                </c:pt>
                <c:pt idx="8">
                  <c:v>-0.48863636363636376</c:v>
                </c:pt>
                <c:pt idx="9">
                  <c:v>-0.28739392234479344</c:v>
                </c:pt>
                <c:pt idx="10">
                  <c:v>0</c:v>
                </c:pt>
                <c:pt idx="11">
                  <c:v>0.70588235294117641</c:v>
                </c:pt>
                <c:pt idx="12">
                  <c:v>7.255836546343211E-3</c:v>
                </c:pt>
                <c:pt idx="13">
                  <c:v>-8.6206896551724102E-2</c:v>
                </c:pt>
                <c:pt idx="14">
                  <c:v>0.44241382211164487</c:v>
                </c:pt>
                <c:pt idx="15">
                  <c:v>7.527359502342513E-3</c:v>
                </c:pt>
              </c:numCache>
            </c:numRef>
          </c:val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021376"/>
        <c:axId val="166023168"/>
      </c:barChart>
      <c:catAx>
        <c:axId val="166021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02316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023168"/>
        <c:scaling>
          <c:orientation val="minMax"/>
          <c:max val="0.70000000000000062"/>
          <c:min val="-0.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021376"/>
        <c:crosses val="autoZero"/>
        <c:crossBetween val="between"/>
        <c:majorUnit val="0.1"/>
        <c:minorUnit val="2.0000000000000011E-2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41737739731720891"/>
          <c:y val="0.27070437457913915"/>
          <c:w val="0.12557086957975824"/>
          <c:h val="0.1089919706232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 horizontalDpi="-3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Slaktvikter vuxna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1791044776119397E-2"/>
          <c:y val="0.14346021117692953"/>
          <c:w val="0.86343283582089569"/>
          <c:h val="0.77004378058202461"/>
        </c:manualLayout>
      </c:layout>
      <c:lineChart>
        <c:grouping val="standard"/>
        <c:varyColors val="0"/>
        <c:ser>
          <c:idx val="0"/>
          <c:order val="0"/>
          <c:tx>
            <c:strRef>
              <c:f>'Snittvikt, -ålder etc'!$A$161</c:f>
              <c:strCache>
                <c:ptCount val="1"/>
                <c:pt idx="0">
                  <c:v>Vikt tjur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3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4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7"/>
              <c:layout>
                <c:manualLayout>
                  <c:x val="0"/>
                  <c:y val="1.661474739805860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8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9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1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2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etc'!$D$161:$S$161</c:f>
              <c:numCache>
                <c:formatCode>0.00</c:formatCode>
                <c:ptCount val="16"/>
                <c:pt idx="0">
                  <c:v>176.83333333333334</c:v>
                </c:pt>
                <c:pt idx="1">
                  <c:v>164.63157894736841</c:v>
                </c:pt>
                <c:pt idx="2">
                  <c:v>167.88235294117646</c:v>
                </c:pt>
                <c:pt idx="3">
                  <c:v>159.04</c:v>
                </c:pt>
                <c:pt idx="4">
                  <c:v>182.68421052631578</c:v>
                </c:pt>
                <c:pt idx="5">
                  <c:v>169.75</c:v>
                </c:pt>
                <c:pt idx="6">
                  <c:v>174.94</c:v>
                </c:pt>
                <c:pt idx="7">
                  <c:v>179.45</c:v>
                </c:pt>
                <c:pt idx="8">
                  <c:v>167.6</c:v>
                </c:pt>
                <c:pt idx="9" formatCode="General">
                  <c:v>163</c:v>
                </c:pt>
                <c:pt idx="10">
                  <c:v>134.80000000000001</c:v>
                </c:pt>
                <c:pt idx="11" formatCode="General">
                  <c:v>172.7</c:v>
                </c:pt>
                <c:pt idx="12" formatCode="General">
                  <c:v>150.19999999999999</c:v>
                </c:pt>
                <c:pt idx="13" formatCode="General">
                  <c:v>168</c:v>
                </c:pt>
                <c:pt idx="14" formatCode="General">
                  <c:v>162</c:v>
                </c:pt>
                <c:pt idx="15" formatCode="General">
                  <c:v>145.30000000000001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1"/>
          <c:order val="1"/>
          <c:tx>
            <c:strRef>
              <c:f>'Snittvikt, -ålder etc'!$A$162</c:f>
              <c:strCache>
                <c:ptCount val="1"/>
                <c:pt idx="0">
                  <c:v>Vikt hondjur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dLbls>
            <c:dLbl>
              <c:idx val="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0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2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dLbl>
              <c:idx val="15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etc'!$D$162:$S$162</c:f>
              <c:numCache>
                <c:formatCode>0.00</c:formatCode>
                <c:ptCount val="16"/>
                <c:pt idx="0" formatCode="General">
                  <c:v>144.75</c:v>
                </c:pt>
                <c:pt idx="1">
                  <c:v>143.64516129032259</c:v>
                </c:pt>
                <c:pt idx="2">
                  <c:v>147.54545454545453</c:v>
                </c:pt>
                <c:pt idx="3">
                  <c:v>142.19</c:v>
                </c:pt>
                <c:pt idx="4">
                  <c:v>146.84210526315789</c:v>
                </c:pt>
                <c:pt idx="5">
                  <c:v>133.30769230769201</c:v>
                </c:pt>
                <c:pt idx="6">
                  <c:v>147.35</c:v>
                </c:pt>
                <c:pt idx="7">
                  <c:v>138.46</c:v>
                </c:pt>
                <c:pt idx="8">
                  <c:v>139.30000000000001</c:v>
                </c:pt>
                <c:pt idx="9" formatCode="General">
                  <c:v>140</c:v>
                </c:pt>
                <c:pt idx="10">
                  <c:v>144</c:v>
                </c:pt>
                <c:pt idx="11" formatCode="General">
                  <c:v>135.69999999999999</c:v>
                </c:pt>
                <c:pt idx="12" formatCode="General">
                  <c:v>126.6</c:v>
                </c:pt>
                <c:pt idx="13" formatCode="General">
                  <c:v>120</c:v>
                </c:pt>
                <c:pt idx="14" formatCode="General">
                  <c:v>137</c:v>
                </c:pt>
                <c:pt idx="15" formatCode="General">
                  <c:v>133.30000000000001</c:v>
                </c:pt>
              </c:numCache>
            </c:numRef>
          </c:val>
          <c:smooth val="0"/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042624"/>
        <c:axId val="166056704"/>
      </c:lineChart>
      <c:catAx>
        <c:axId val="166042624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0567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056704"/>
        <c:scaling>
          <c:orientation val="minMax"/>
          <c:max val="200"/>
          <c:min val="12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042624"/>
        <c:crosses val="autoZero"/>
        <c:crossBetween val="between"/>
        <c:majorUnit val="10"/>
        <c:minorUnit val="10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8411784997644309"/>
          <c:y val="0.27735379531644455"/>
          <c:w val="7.686459289427626E-2"/>
          <c:h val="0.1452994484914373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Slaktvikter kalv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6377160745784051E-2"/>
          <c:y val="0.18627495565964797"/>
          <c:w val="0.86933990272067463"/>
          <c:h val="0.71323700127575751"/>
        </c:manualLayout>
      </c:layout>
      <c:lineChart>
        <c:grouping val="standard"/>
        <c:varyColors val="0"/>
        <c:ser>
          <c:idx val="2"/>
          <c:order val="0"/>
          <c:tx>
            <c:strRef>
              <c:f>'Snittvikt, -ålder etc'!$A$163</c:f>
              <c:strCache>
                <c:ptCount val="1"/>
                <c:pt idx="0">
                  <c:v>vikt tjurkalv</c:v>
                </c:pt>
              </c:strCache>
            </c:strRef>
          </c:tx>
          <c:spPr>
            <a:ln w="12700">
              <a:solidFill>
                <a:srgbClr val="00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FF00"/>
              </a:solidFill>
              <a:ln>
                <a:solidFill>
                  <a:srgbClr val="00FF00"/>
                </a:solidFill>
                <a:prstDash val="solid"/>
              </a:ln>
            </c:spPr>
          </c:marker>
          <c:dLbls>
            <c:dLbl>
              <c:idx val="6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etc'!$D$163:$S$163</c:f>
              <c:numCache>
                <c:formatCode>0.00</c:formatCode>
                <c:ptCount val="16"/>
                <c:pt idx="0">
                  <c:v>53.833333333333336</c:v>
                </c:pt>
                <c:pt idx="1">
                  <c:v>54.61904761904762</c:v>
                </c:pt>
                <c:pt idx="2">
                  <c:v>54.3</c:v>
                </c:pt>
                <c:pt idx="3">
                  <c:v>48.64</c:v>
                </c:pt>
                <c:pt idx="4">
                  <c:v>52.941176470588232</c:v>
                </c:pt>
                <c:pt idx="5">
                  <c:v>54.571428571428569</c:v>
                </c:pt>
                <c:pt idx="6">
                  <c:v>60.39</c:v>
                </c:pt>
                <c:pt idx="7">
                  <c:v>55.36</c:v>
                </c:pt>
                <c:pt idx="8">
                  <c:v>49.6</c:v>
                </c:pt>
                <c:pt idx="9">
                  <c:v>57</c:v>
                </c:pt>
                <c:pt idx="10">
                  <c:v>52.1</c:v>
                </c:pt>
                <c:pt idx="11" formatCode="General">
                  <c:v>49.2</c:v>
                </c:pt>
                <c:pt idx="12" formatCode="General">
                  <c:v>48</c:v>
                </c:pt>
                <c:pt idx="13" formatCode="General">
                  <c:v>50.8</c:v>
                </c:pt>
                <c:pt idx="14" formatCode="General">
                  <c:v>45.8</c:v>
                </c:pt>
                <c:pt idx="15" formatCode="General">
                  <c:v>55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3"/>
          <c:order val="1"/>
          <c:tx>
            <c:strRef>
              <c:f>'Snittvikt, -ålder etc'!$A$164</c:f>
              <c:strCache>
                <c:ptCount val="1"/>
                <c:pt idx="0">
                  <c:v>vikt kvigkalv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etc'!$D$164:$S$164</c:f>
              <c:numCache>
                <c:formatCode>0.00</c:formatCode>
                <c:ptCount val="16"/>
                <c:pt idx="0">
                  <c:v>48.307692307692307</c:v>
                </c:pt>
                <c:pt idx="1">
                  <c:v>49.666666666666664</c:v>
                </c:pt>
                <c:pt idx="2">
                  <c:v>53.482758620689658</c:v>
                </c:pt>
                <c:pt idx="3">
                  <c:v>50.428571428571431</c:v>
                </c:pt>
                <c:pt idx="4">
                  <c:v>52.6</c:v>
                </c:pt>
                <c:pt idx="5">
                  <c:v>56.615384615384613</c:v>
                </c:pt>
                <c:pt idx="6">
                  <c:v>54.5</c:v>
                </c:pt>
                <c:pt idx="7">
                  <c:v>56.3</c:v>
                </c:pt>
                <c:pt idx="8">
                  <c:v>42.2</c:v>
                </c:pt>
                <c:pt idx="9">
                  <c:v>52</c:v>
                </c:pt>
                <c:pt idx="10">
                  <c:v>56.3</c:v>
                </c:pt>
                <c:pt idx="11" formatCode="General">
                  <c:v>47.3</c:v>
                </c:pt>
                <c:pt idx="12" formatCode="General">
                  <c:v>49.5</c:v>
                </c:pt>
                <c:pt idx="13" formatCode="General">
                  <c:v>47</c:v>
                </c:pt>
                <c:pt idx="14" formatCode="General">
                  <c:v>44</c:v>
                </c:pt>
                <c:pt idx="15" formatCode="General">
                  <c:v>50.7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4"/>
          <c:order val="2"/>
          <c:tx>
            <c:strRef>
              <c:f>'Snittvikt, -ålder etc'!$A$165</c:f>
              <c:strCache>
                <c:ptCount val="1"/>
                <c:pt idx="0">
                  <c:v>viktsnitt kalv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etc'!$D$165:$S$165</c:f>
              <c:numCache>
                <c:formatCode>0.00</c:formatCode>
                <c:ptCount val="16"/>
                <c:pt idx="0">
                  <c:v>51.516129032258064</c:v>
                </c:pt>
                <c:pt idx="1">
                  <c:v>52.333333333333336</c:v>
                </c:pt>
                <c:pt idx="2">
                  <c:v>53.816326530612244</c:v>
                </c:pt>
                <c:pt idx="3">
                  <c:v>49.129629629629626</c:v>
                </c:pt>
                <c:pt idx="4">
                  <c:v>52.78125</c:v>
                </c:pt>
                <c:pt idx="5">
                  <c:v>55.555555555555557</c:v>
                </c:pt>
                <c:pt idx="6">
                  <c:v>57.81</c:v>
                </c:pt>
                <c:pt idx="7">
                  <c:v>55.81</c:v>
                </c:pt>
                <c:pt idx="8">
                  <c:v>44.5</c:v>
                </c:pt>
                <c:pt idx="9">
                  <c:v>54.5</c:v>
                </c:pt>
                <c:pt idx="10">
                  <c:v>54.2</c:v>
                </c:pt>
                <c:pt idx="11" formatCode="General">
                  <c:v>48.2</c:v>
                </c:pt>
                <c:pt idx="12" formatCode="0.0">
                  <c:v>48.75</c:v>
                </c:pt>
                <c:pt idx="13" formatCode="General">
                  <c:v>48.9</c:v>
                </c:pt>
                <c:pt idx="14" formatCode="General">
                  <c:v>44.9</c:v>
                </c:pt>
                <c:pt idx="15" formatCode="General">
                  <c:v>52.85</c:v>
                </c:pt>
              </c:numCache>
            </c:numRef>
          </c:val>
          <c:smooth val="0"/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278272"/>
        <c:axId val="166279808"/>
      </c:lineChart>
      <c:catAx>
        <c:axId val="166278272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27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6279808"/>
        <c:scaling>
          <c:orientation val="minMax"/>
          <c:max val="70"/>
          <c:min val="4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278272"/>
        <c:crosses val="autoZero"/>
        <c:crossBetween val="between"/>
        <c:majorUnit val="5"/>
        <c:minorUnit val="5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734270854042777"/>
          <c:y val="0.25306367465129637"/>
          <c:w val="7.6103557321065593E-2"/>
          <c:h val="0.168367346938775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Ålder, tagg och äggsnitt
(skjutna djur)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5316426600424729E-2"/>
          <c:y val="0.1609199432989506"/>
          <c:w val="0.86898625041428945"/>
          <c:h val="0.74482925832719704"/>
        </c:manualLayout>
      </c:layout>
      <c:lineChart>
        <c:grouping val="standard"/>
        <c:varyColors val="0"/>
        <c:ser>
          <c:idx val="2"/>
          <c:order val="0"/>
          <c:tx>
            <c:strRef>
              <c:f>'Snittvikt, -ålder etc'!$A$166</c:f>
              <c:strCache>
                <c:ptCount val="1"/>
                <c:pt idx="0">
                  <c:v>ålder tjur</c:v>
                </c:pt>
              </c:strCache>
            </c:strRef>
          </c:tx>
          <c:spPr>
            <a:ln w="12700">
              <a:solidFill>
                <a:srgbClr val="00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FF00"/>
              </a:solidFill>
              <a:ln>
                <a:solidFill>
                  <a:srgbClr val="00FF00"/>
                </a:solidFill>
                <a:prstDash val="solid"/>
              </a:ln>
            </c:spPr>
          </c:marker>
          <c:dLbls>
            <c:dLbl>
              <c:idx val="6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etc'!$D$166:$S$166</c:f>
              <c:numCache>
                <c:formatCode>General</c:formatCode>
                <c:ptCount val="16"/>
                <c:pt idx="0" formatCode="0.00">
                  <c:v>3.25</c:v>
                </c:pt>
                <c:pt idx="2" formatCode="0.00">
                  <c:v>2.5</c:v>
                </c:pt>
                <c:pt idx="3" formatCode="0.00">
                  <c:v>3.2941176470588234</c:v>
                </c:pt>
                <c:pt idx="4" formatCode="0.00">
                  <c:v>3.8</c:v>
                </c:pt>
                <c:pt idx="5" formatCode="0.00">
                  <c:v>3.1111111111111112</c:v>
                </c:pt>
                <c:pt idx="6" formatCode="0.00">
                  <c:v>3.36</c:v>
                </c:pt>
                <c:pt idx="7" formatCode="0.00">
                  <c:v>3.67</c:v>
                </c:pt>
                <c:pt idx="8" formatCode="0.00">
                  <c:v>3.2</c:v>
                </c:pt>
                <c:pt idx="9">
                  <c:v>3</c:v>
                </c:pt>
                <c:pt idx="10" formatCode="0.00">
                  <c:v>2.8</c:v>
                </c:pt>
                <c:pt idx="11">
                  <c:v>3.3</c:v>
                </c:pt>
                <c:pt idx="12">
                  <c:v>3.5</c:v>
                </c:pt>
                <c:pt idx="13">
                  <c:v>3.9</c:v>
                </c:pt>
                <c:pt idx="14">
                  <c:v>3.3</c:v>
                </c:pt>
                <c:pt idx="15">
                  <c:v>2.83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3"/>
          <c:order val="1"/>
          <c:tx>
            <c:strRef>
              <c:f>'Snittvikt, -ålder etc'!$A$167</c:f>
              <c:strCache>
                <c:ptCount val="1"/>
                <c:pt idx="0">
                  <c:v>ålder hondjur</c:v>
                </c:pt>
              </c:strCache>
            </c:strRef>
          </c:tx>
          <c:spPr>
            <a:ln w="12700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etc'!$D$167:$S$167</c:f>
              <c:numCache>
                <c:formatCode>General</c:formatCode>
                <c:ptCount val="16"/>
                <c:pt idx="0" formatCode="0.00">
                  <c:v>2.7142857142857144</c:v>
                </c:pt>
                <c:pt idx="2" formatCode="0.00">
                  <c:v>3.4615384615384617</c:v>
                </c:pt>
                <c:pt idx="3" formatCode="0.00">
                  <c:v>4</c:v>
                </c:pt>
                <c:pt idx="4" formatCode="0.00">
                  <c:v>3.2</c:v>
                </c:pt>
                <c:pt idx="5" formatCode="0.00">
                  <c:v>1.25</c:v>
                </c:pt>
                <c:pt idx="6" formatCode="0.00">
                  <c:v>2.77</c:v>
                </c:pt>
                <c:pt idx="7" formatCode="0.00">
                  <c:v>3.13</c:v>
                </c:pt>
                <c:pt idx="8" formatCode="0.00">
                  <c:v>3.2</c:v>
                </c:pt>
                <c:pt idx="9">
                  <c:v>3.83</c:v>
                </c:pt>
                <c:pt idx="10" formatCode="0.00">
                  <c:v>2.6</c:v>
                </c:pt>
                <c:pt idx="11">
                  <c:v>2.7</c:v>
                </c:pt>
                <c:pt idx="12">
                  <c:v>2.6</c:v>
                </c:pt>
                <c:pt idx="13">
                  <c:v>1.9</c:v>
                </c:pt>
                <c:pt idx="14">
                  <c:v>3</c:v>
                </c:pt>
                <c:pt idx="15">
                  <c:v>2.66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4"/>
          <c:order val="2"/>
          <c:tx>
            <c:strRef>
              <c:f>'Snittvikt, -ålder etc'!$A$168</c:f>
              <c:strCache>
                <c:ptCount val="1"/>
                <c:pt idx="0">
                  <c:v>taggsnitt</c:v>
                </c:pt>
              </c:strCache>
            </c:strRef>
          </c:tx>
          <c:spPr>
            <a:ln w="12700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dLbls>
            <c:dLbl>
              <c:idx val="5"/>
              <c:layout>
                <c:manualLayout>
                  <c:x val="0"/>
                  <c:y val="-3.12744331508991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etc'!$D$168:$S$168</c:f>
              <c:numCache>
                <c:formatCode>0.00</c:formatCode>
                <c:ptCount val="16"/>
                <c:pt idx="0">
                  <c:v>4.7142857142857144</c:v>
                </c:pt>
                <c:pt idx="1">
                  <c:v>5.0384615384615383</c:v>
                </c:pt>
                <c:pt idx="2">
                  <c:v>6.1578947368421053</c:v>
                </c:pt>
                <c:pt idx="3">
                  <c:v>4.1363636363636367</c:v>
                </c:pt>
                <c:pt idx="4">
                  <c:v>5.7368421052631575</c:v>
                </c:pt>
                <c:pt idx="5">
                  <c:v>5.4782608695652177</c:v>
                </c:pt>
                <c:pt idx="6">
                  <c:v>4.63</c:v>
                </c:pt>
                <c:pt idx="7">
                  <c:v>5.82</c:v>
                </c:pt>
                <c:pt idx="8">
                  <c:v>4.5999999999999996</c:v>
                </c:pt>
                <c:pt idx="9" formatCode="General">
                  <c:v>6.33</c:v>
                </c:pt>
                <c:pt idx="10">
                  <c:v>4</c:v>
                </c:pt>
                <c:pt idx="11" formatCode="General">
                  <c:v>5.2</c:v>
                </c:pt>
                <c:pt idx="12" formatCode="General">
                  <c:v>4.3</c:v>
                </c:pt>
                <c:pt idx="13" formatCode="General">
                  <c:v>5.8</c:v>
                </c:pt>
                <c:pt idx="14" formatCode="General">
                  <c:v>4.4000000000000004</c:v>
                </c:pt>
                <c:pt idx="15" formatCode="General">
                  <c:v>4.2</c:v>
                </c:pt>
              </c:numCache>
            </c:numRef>
          </c:val>
          <c:smooth val="0"/>
          <c:extLst xmlns:c16r2="http://schemas.microsoft.com/office/drawing/2015/06/chart"/>
        </c:ser>
        <c:ser>
          <c:idx val="0"/>
          <c:order val="3"/>
          <c:tx>
            <c:strRef>
              <c:f>'Snittvikt, -ålder etc'!$A$170</c:f>
              <c:strCache>
                <c:ptCount val="1"/>
                <c:pt idx="0">
                  <c:v>äggsnitt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etc'!$D$170:$S$170</c:f>
              <c:numCache>
                <c:formatCode>0.00</c:formatCode>
                <c:ptCount val="16"/>
                <c:pt idx="1">
                  <c:v>0.66666666666666663</c:v>
                </c:pt>
                <c:pt idx="2">
                  <c:v>1</c:v>
                </c:pt>
                <c:pt idx="3">
                  <c:v>1</c:v>
                </c:pt>
                <c:pt idx="4">
                  <c:v>1.1428571428571428</c:v>
                </c:pt>
                <c:pt idx="5">
                  <c:v>0.8</c:v>
                </c:pt>
                <c:pt idx="6">
                  <c:v>0.92</c:v>
                </c:pt>
                <c:pt idx="7">
                  <c:v>0.8</c:v>
                </c:pt>
                <c:pt idx="8">
                  <c:v>0.67</c:v>
                </c:pt>
                <c:pt idx="9" formatCode="General">
                  <c:v>0.66</c:v>
                </c:pt>
                <c:pt idx="10">
                  <c:v>0.8</c:v>
                </c:pt>
                <c:pt idx="11" formatCode="General">
                  <c:v>0.81</c:v>
                </c:pt>
                <c:pt idx="12" formatCode="General">
                  <c:v>0.63</c:v>
                </c:pt>
                <c:pt idx="13" formatCode="General">
                  <c:v>0.25</c:v>
                </c:pt>
                <c:pt idx="14" formatCode="General">
                  <c:v>0.83</c:v>
                </c:pt>
                <c:pt idx="15" formatCode="General">
                  <c:v>0.9</c:v>
                </c:pt>
              </c:numCache>
            </c:numRef>
          </c:val>
          <c:smooth val="0"/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311040"/>
        <c:axId val="166312576"/>
      </c:lineChart>
      <c:catAx>
        <c:axId val="166311040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312576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66312576"/>
        <c:scaling>
          <c:orientation val="minMax"/>
          <c:max val="1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311040"/>
        <c:crosses val="autoZero"/>
        <c:crossBetween val="between"/>
        <c:majorUnit val="1"/>
        <c:minorUnit val="1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8392505393895375"/>
          <c:y val="0.28103049061747309"/>
          <c:w val="7.6103557321065593E-2"/>
          <c:h val="0.159250767585863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7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sv-SE"/>
              <a:t>snittutlägg
(skjutna tjurar)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1543041754219849E-2"/>
          <c:y val="0.18205828204655841"/>
          <c:w val="0.86350179646271263"/>
          <c:h val="0.70976344739890063"/>
        </c:manualLayout>
      </c:layout>
      <c:lineChart>
        <c:grouping val="standard"/>
        <c:varyColors val="0"/>
        <c:ser>
          <c:idx val="2"/>
          <c:order val="0"/>
          <c:tx>
            <c:strRef>
              <c:f>'Snittvikt, -ålder etc'!$A$169</c:f>
              <c:strCache>
                <c:ptCount val="1"/>
                <c:pt idx="0">
                  <c:v>snittutlägg</c:v>
                </c:pt>
              </c:strCache>
            </c:strRef>
          </c:tx>
          <c:spPr>
            <a:ln w="12700">
              <a:solidFill>
                <a:srgbClr val="00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00FF00"/>
              </a:solidFill>
              <a:ln>
                <a:solidFill>
                  <a:srgbClr val="00FF00"/>
                </a:solidFill>
                <a:prstDash val="solid"/>
              </a:ln>
            </c:spPr>
          </c:marker>
          <c:dLbls>
            <c:dLbl>
              <c:idx val="6"/>
              <c:layout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75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sv-S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/>
          </c:dLbls>
          <c:cat>
            <c:numRef>
              <c:f>'Snittvikt, -ålder etc'!$D$160:$S$160</c:f>
              <c:numCache>
                <c:formatCode>0</c:formatCode>
                <c:ptCount val="16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  <c:pt idx="10">
                  <c:v>2020</c:v>
                </c:pt>
                <c:pt idx="11" formatCode="General">
                  <c:v>2021</c:v>
                </c:pt>
                <c:pt idx="12">
                  <c:v>2022</c:v>
                </c:pt>
                <c:pt idx="13">
                  <c:v>2023</c:v>
                </c:pt>
                <c:pt idx="14">
                  <c:v>2024</c:v>
                </c:pt>
                <c:pt idx="15">
                  <c:v>2025</c:v>
                </c:pt>
              </c:numCache>
            </c:numRef>
          </c:cat>
          <c:val>
            <c:numRef>
              <c:f>'Snittvikt, -ålder etc'!$D$169:$S$169</c:f>
              <c:numCache>
                <c:formatCode>0.00</c:formatCode>
                <c:ptCount val="16"/>
                <c:pt idx="0">
                  <c:v>71.900000000000006</c:v>
                </c:pt>
                <c:pt idx="1">
                  <c:v>78.916666666666671</c:v>
                </c:pt>
                <c:pt idx="2">
                  <c:v>88.272727272727266</c:v>
                </c:pt>
                <c:pt idx="3">
                  <c:v>68.083333333333329</c:v>
                </c:pt>
                <c:pt idx="4">
                  <c:v>84.15384615384616</c:v>
                </c:pt>
                <c:pt idx="5">
                  <c:v>85.333333333333329</c:v>
                </c:pt>
                <c:pt idx="6">
                  <c:v>70.599999999999994</c:v>
                </c:pt>
                <c:pt idx="7">
                  <c:v>77.33</c:v>
                </c:pt>
                <c:pt idx="8">
                  <c:v>81</c:v>
                </c:pt>
                <c:pt idx="9" formatCode="General">
                  <c:v>73</c:v>
                </c:pt>
                <c:pt idx="10">
                  <c:v>35.200000000000003</c:v>
                </c:pt>
                <c:pt idx="11" formatCode="General">
                  <c:v>82</c:v>
                </c:pt>
                <c:pt idx="12" formatCode="General">
                  <c:v>25</c:v>
                </c:pt>
                <c:pt idx="13" formatCode="General">
                  <c:v>84</c:v>
                </c:pt>
                <c:pt idx="14" formatCode="General">
                  <c:v>53</c:v>
                </c:pt>
                <c:pt idx="15" formatCode="General">
                  <c:v>65</c:v>
                </c:pt>
              </c:numCache>
            </c:numRef>
          </c:val>
          <c:smooth val="0"/>
          <c:extLst xmlns:c16r2="http://schemas.microsoft.com/office/drawing/2015/06/chart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6416384"/>
        <c:axId val="166417920"/>
      </c:lineChart>
      <c:catAx>
        <c:axId val="166416384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417920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66417920"/>
        <c:scaling>
          <c:orientation val="minMax"/>
          <c:max val="100"/>
          <c:min val="2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sv-SE"/>
          </a:p>
        </c:txPr>
        <c:crossAx val="166416384"/>
        <c:crosses val="autoZero"/>
        <c:crossBetween val="between"/>
        <c:majorUnit val="10"/>
        <c:minorUnit val="10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1627563020446883"/>
          <c:y val="0.44733429173994588"/>
          <c:w val="7.6394222537713122E-2"/>
          <c:h val="0.183784026319713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68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sv-SE"/>
    </a:p>
  </c:txPr>
  <c:printSettings>
    <c:headerFooter alignWithMargins="0"/>
    <c:pageMargins b="1" l="0.75000000000000833" r="0.75000000000000833" t="1" header="0.5" footer="0.5"/>
    <c:pageSetup paperSize="8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112734</xdr:rowOff>
    </xdr:from>
    <xdr:to>
      <xdr:col>19</xdr:col>
      <xdr:colOff>0</xdr:colOff>
      <xdr:row>42</xdr:row>
      <xdr:rowOff>128067</xdr:rowOff>
    </xdr:to>
    <xdr:graphicFrame macro="">
      <xdr:nvGraphicFramePr>
        <xdr:cNvPr id="2049" name="Chart 1">
          <a:extLst>
            <a:ext uri="{FF2B5EF4-FFF2-40B4-BE49-F238E27FC236}">
              <a16:creationId xmlns:a16="http://schemas.microsoft.com/office/drawing/2014/main" xmlns="" id="{00000000-0008-0000-0200-000001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127281</xdr:colOff>
      <xdr:row>43</xdr:row>
      <xdr:rowOff>45906</xdr:rowOff>
    </xdr:from>
    <xdr:to>
      <xdr:col>19</xdr:col>
      <xdr:colOff>0</xdr:colOff>
      <xdr:row>61</xdr:row>
      <xdr:rowOff>64956</xdr:rowOff>
    </xdr:to>
    <xdr:graphicFrame macro="">
      <xdr:nvGraphicFramePr>
        <xdr:cNvPr id="2050" name="Chart 2">
          <a:extLst>
            <a:ext uri="{FF2B5EF4-FFF2-40B4-BE49-F238E27FC236}">
              <a16:creationId xmlns:a16="http://schemas.microsoft.com/office/drawing/2014/main" xmlns="" id="{00000000-0008-0000-0200-000002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629664</xdr:colOff>
      <xdr:row>0</xdr:row>
      <xdr:rowOff>93286</xdr:rowOff>
    </xdr:from>
    <xdr:to>
      <xdr:col>18</xdr:col>
      <xdr:colOff>618991</xdr:colOff>
      <xdr:row>19</xdr:row>
      <xdr:rowOff>112059</xdr:rowOff>
    </xdr:to>
    <xdr:graphicFrame macro="">
      <xdr:nvGraphicFramePr>
        <xdr:cNvPr id="2051" name="Chart 3">
          <a:extLst>
            <a:ext uri="{FF2B5EF4-FFF2-40B4-BE49-F238E27FC236}">
              <a16:creationId xmlns:a16="http://schemas.microsoft.com/office/drawing/2014/main" xmlns="" id="{00000000-0008-0000-0200-000003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452459</xdr:colOff>
      <xdr:row>80</xdr:row>
      <xdr:rowOff>72216</xdr:rowOff>
    </xdr:from>
    <xdr:to>
      <xdr:col>18</xdr:col>
      <xdr:colOff>647095</xdr:colOff>
      <xdr:row>101</xdr:row>
      <xdr:rowOff>28326</xdr:rowOff>
    </xdr:to>
    <xdr:graphicFrame macro="">
      <xdr:nvGraphicFramePr>
        <xdr:cNvPr id="2052" name="Chart 4">
          <a:extLst>
            <a:ext uri="{FF2B5EF4-FFF2-40B4-BE49-F238E27FC236}">
              <a16:creationId xmlns:a16="http://schemas.microsoft.com/office/drawing/2014/main" xmlns="" id="{00000000-0008-0000-0200-000004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102</xdr:row>
      <xdr:rowOff>142875</xdr:rowOff>
    </xdr:from>
    <xdr:to>
      <xdr:col>18</xdr:col>
      <xdr:colOff>475468</xdr:colOff>
      <xdr:row>124</xdr:row>
      <xdr:rowOff>76200</xdr:rowOff>
    </xdr:to>
    <xdr:graphicFrame macro="">
      <xdr:nvGraphicFramePr>
        <xdr:cNvPr id="2053" name="Chart 5">
          <a:extLst>
            <a:ext uri="{FF2B5EF4-FFF2-40B4-BE49-F238E27FC236}">
              <a16:creationId xmlns:a16="http://schemas.microsoft.com/office/drawing/2014/main" xmlns="" id="{00000000-0008-0000-0200-000005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125</xdr:row>
      <xdr:rowOff>57150</xdr:rowOff>
    </xdr:from>
    <xdr:to>
      <xdr:col>18</xdr:col>
      <xdr:colOff>571500</xdr:colOff>
      <xdr:row>147</xdr:row>
      <xdr:rowOff>28575</xdr:rowOff>
    </xdr:to>
    <xdr:graphicFrame macro="">
      <xdr:nvGraphicFramePr>
        <xdr:cNvPr id="2054" name="Chart 6">
          <a:extLst>
            <a:ext uri="{FF2B5EF4-FFF2-40B4-BE49-F238E27FC236}">
              <a16:creationId xmlns:a16="http://schemas.microsoft.com/office/drawing/2014/main" xmlns="" id="{00000000-0008-0000-0200-000006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34018</xdr:colOff>
      <xdr:row>62</xdr:row>
      <xdr:rowOff>26680</xdr:rowOff>
    </xdr:from>
    <xdr:to>
      <xdr:col>19</xdr:col>
      <xdr:colOff>0</xdr:colOff>
      <xdr:row>78</xdr:row>
      <xdr:rowOff>117395</xdr:rowOff>
    </xdr:to>
    <xdr:graphicFrame macro="">
      <xdr:nvGraphicFramePr>
        <xdr:cNvPr id="2055" name="Chart 7">
          <a:extLst>
            <a:ext uri="{FF2B5EF4-FFF2-40B4-BE49-F238E27FC236}">
              <a16:creationId xmlns:a16="http://schemas.microsoft.com/office/drawing/2014/main" xmlns="" id="{00000000-0008-0000-0200-000007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47625</xdr:colOff>
      <xdr:row>149</xdr:row>
      <xdr:rowOff>38100</xdr:rowOff>
    </xdr:from>
    <xdr:to>
      <xdr:col>18</xdr:col>
      <xdr:colOff>571500</xdr:colOff>
      <xdr:row>176</xdr:row>
      <xdr:rowOff>123825</xdr:rowOff>
    </xdr:to>
    <xdr:graphicFrame macro="">
      <xdr:nvGraphicFramePr>
        <xdr:cNvPr id="2056" name="Chart 351">
          <a:extLst>
            <a:ext uri="{FF2B5EF4-FFF2-40B4-BE49-F238E27FC236}">
              <a16:creationId xmlns:a16="http://schemas.microsoft.com/office/drawing/2014/main" xmlns="" id="{00000000-0008-0000-0200-000008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47625</xdr:colOff>
      <xdr:row>178</xdr:row>
      <xdr:rowOff>38100</xdr:rowOff>
    </xdr:from>
    <xdr:to>
      <xdr:col>18</xdr:col>
      <xdr:colOff>571500</xdr:colOff>
      <xdr:row>201</xdr:row>
      <xdr:rowOff>47625</xdr:rowOff>
    </xdr:to>
    <xdr:graphicFrame macro="">
      <xdr:nvGraphicFramePr>
        <xdr:cNvPr id="2057" name="Chart 352">
          <a:extLst>
            <a:ext uri="{FF2B5EF4-FFF2-40B4-BE49-F238E27FC236}">
              <a16:creationId xmlns:a16="http://schemas.microsoft.com/office/drawing/2014/main" xmlns="" id="{00000000-0008-0000-0200-000009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28575</xdr:colOff>
      <xdr:row>203</xdr:row>
      <xdr:rowOff>44583</xdr:rowOff>
    </xdr:from>
    <xdr:to>
      <xdr:col>18</xdr:col>
      <xdr:colOff>552450</xdr:colOff>
      <xdr:row>228</xdr:row>
      <xdr:rowOff>63633</xdr:rowOff>
    </xdr:to>
    <xdr:graphicFrame macro="">
      <xdr:nvGraphicFramePr>
        <xdr:cNvPr id="2058" name="Chart 353">
          <a:extLst>
            <a:ext uri="{FF2B5EF4-FFF2-40B4-BE49-F238E27FC236}">
              <a16:creationId xmlns:a16="http://schemas.microsoft.com/office/drawing/2014/main" xmlns="" id="{00000000-0008-0000-0200-00000A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231</xdr:row>
      <xdr:rowOff>0</xdr:rowOff>
    </xdr:from>
    <xdr:to>
      <xdr:col>18</xdr:col>
      <xdr:colOff>542925</xdr:colOff>
      <xdr:row>252</xdr:row>
      <xdr:rowOff>123825</xdr:rowOff>
    </xdr:to>
    <xdr:graphicFrame macro="">
      <xdr:nvGraphicFramePr>
        <xdr:cNvPr id="2059" name="Chart 354">
          <a:extLst>
            <a:ext uri="{FF2B5EF4-FFF2-40B4-BE49-F238E27FC236}">
              <a16:creationId xmlns:a16="http://schemas.microsoft.com/office/drawing/2014/main" xmlns="" id="{00000000-0008-0000-0200-00000B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40"/>
  <sheetViews>
    <sheetView topLeftCell="A19" zoomScale="91" zoomScaleNormal="91" workbookViewId="0">
      <pane xSplit="1" topLeftCell="Y1" activePane="topRight" state="frozen"/>
      <selection pane="topRight" activeCell="AH11" sqref="AH11"/>
    </sheetView>
  </sheetViews>
  <sheetFormatPr defaultRowHeight="12.75" x14ac:dyDescent="0.2"/>
  <cols>
    <col min="1" max="1" width="28.5703125" customWidth="1"/>
    <col min="2" max="11" width="12" bestFit="1" customWidth="1"/>
    <col min="21" max="21" width="12.28515625" bestFit="1" customWidth="1"/>
    <col min="27" max="27" width="10.7109375" customWidth="1"/>
    <col min="31" max="31" width="10.7109375" customWidth="1"/>
  </cols>
  <sheetData>
    <row r="2" spans="1:33" x14ac:dyDescent="0.2">
      <c r="B2" s="83" t="s">
        <v>39</v>
      </c>
      <c r="C2" s="83"/>
      <c r="D2" s="83"/>
      <c r="E2" s="83"/>
      <c r="F2" s="83"/>
      <c r="G2" s="83"/>
      <c r="H2" s="83"/>
      <c r="I2" s="83"/>
      <c r="J2" s="83"/>
      <c r="K2" s="83"/>
    </row>
    <row r="3" spans="1:33" x14ac:dyDescent="0.2">
      <c r="B3" s="1">
        <v>1994</v>
      </c>
      <c r="C3" s="1">
        <v>1995</v>
      </c>
      <c r="D3" s="1">
        <v>1996</v>
      </c>
      <c r="E3" s="1">
        <v>1997</v>
      </c>
      <c r="F3" s="1">
        <v>1998</v>
      </c>
      <c r="G3" s="1">
        <v>1999</v>
      </c>
      <c r="H3" s="1">
        <v>2000</v>
      </c>
      <c r="I3" s="1">
        <v>2001</v>
      </c>
      <c r="J3" s="1">
        <v>2002</v>
      </c>
      <c r="K3" s="1">
        <v>2003</v>
      </c>
      <c r="L3" s="1">
        <v>2004</v>
      </c>
      <c r="M3" s="1">
        <v>2005</v>
      </c>
      <c r="N3" s="1">
        <v>2006</v>
      </c>
      <c r="O3" s="1">
        <v>2007</v>
      </c>
      <c r="P3" s="1">
        <v>2008</v>
      </c>
      <c r="Q3" s="1">
        <v>2009</v>
      </c>
      <c r="R3" s="1">
        <v>2010</v>
      </c>
      <c r="S3" s="1">
        <v>2011</v>
      </c>
      <c r="T3" s="1">
        <v>2012</v>
      </c>
      <c r="U3" s="1">
        <v>2013</v>
      </c>
      <c r="V3" s="1">
        <v>2014</v>
      </c>
      <c r="W3" s="1">
        <v>2015</v>
      </c>
      <c r="X3" s="1">
        <v>2016</v>
      </c>
      <c r="Y3" s="1">
        <v>2017</v>
      </c>
      <c r="Z3" s="1">
        <v>2018</v>
      </c>
      <c r="AA3" s="1">
        <v>2019</v>
      </c>
      <c r="AB3" s="1">
        <v>2020</v>
      </c>
      <c r="AC3" s="1">
        <v>2021</v>
      </c>
      <c r="AD3" s="1">
        <v>2022</v>
      </c>
      <c r="AE3" s="1">
        <v>2023</v>
      </c>
      <c r="AF3" s="1">
        <v>2024</v>
      </c>
      <c r="AG3" s="1">
        <v>2025</v>
      </c>
    </row>
    <row r="4" spans="1:33" x14ac:dyDescent="0.2">
      <c r="A4" s="1" t="s">
        <v>14</v>
      </c>
      <c r="B4" s="1"/>
      <c r="C4" s="1"/>
      <c r="D4" s="1"/>
      <c r="E4" s="6">
        <v>787</v>
      </c>
      <c r="F4" s="6">
        <v>517</v>
      </c>
      <c r="G4" s="6">
        <v>1077</v>
      </c>
      <c r="H4" s="6">
        <v>998</v>
      </c>
      <c r="I4" s="6">
        <v>1174</v>
      </c>
      <c r="J4" s="6">
        <v>1146</v>
      </c>
      <c r="K4" s="6">
        <v>1102</v>
      </c>
      <c r="L4" s="6">
        <v>908</v>
      </c>
      <c r="M4" s="6">
        <v>926</v>
      </c>
      <c r="N4" s="6">
        <v>1102</v>
      </c>
      <c r="O4" s="6">
        <v>1085</v>
      </c>
      <c r="P4" s="6">
        <v>1369</v>
      </c>
      <c r="Q4" s="6">
        <v>1296</v>
      </c>
      <c r="R4" s="6">
        <v>1253</v>
      </c>
      <c r="S4" s="6">
        <v>1414</v>
      </c>
      <c r="T4" s="6">
        <v>1653</v>
      </c>
      <c r="U4" s="6">
        <v>1553</v>
      </c>
      <c r="V4" s="6">
        <v>1407</v>
      </c>
      <c r="W4" s="6">
        <v>1609</v>
      </c>
      <c r="X4" s="6">
        <v>1389</v>
      </c>
      <c r="Y4" s="6">
        <v>1255</v>
      </c>
      <c r="Z4" s="6">
        <v>1312</v>
      </c>
      <c r="AA4" s="6">
        <v>1391</v>
      </c>
      <c r="AB4" s="6">
        <v>1332</v>
      </c>
      <c r="AC4" s="75">
        <v>1350</v>
      </c>
    </row>
    <row r="5" spans="1:33" x14ac:dyDescent="0.2">
      <c r="A5" s="1" t="s">
        <v>15</v>
      </c>
      <c r="B5" s="1"/>
      <c r="C5" s="1"/>
      <c r="D5" s="1"/>
      <c r="E5" s="6">
        <v>5454</v>
      </c>
      <c r="F5" s="6">
        <v>3394</v>
      </c>
      <c r="G5" s="6">
        <v>7492</v>
      </c>
      <c r="H5" s="6">
        <v>6375</v>
      </c>
      <c r="I5" s="6">
        <v>8197</v>
      </c>
      <c r="J5" s="6">
        <v>7301</v>
      </c>
      <c r="K5" s="6">
        <v>7327</v>
      </c>
      <c r="L5" s="6">
        <v>5933</v>
      </c>
      <c r="M5" s="6">
        <v>6157</v>
      </c>
      <c r="N5" s="6">
        <v>7851</v>
      </c>
      <c r="O5" s="6">
        <v>6894</v>
      </c>
      <c r="P5" s="6">
        <v>8451</v>
      </c>
      <c r="Q5" s="6">
        <v>7906</v>
      </c>
      <c r="R5" s="6">
        <v>7834</v>
      </c>
      <c r="S5" s="6">
        <v>8923</v>
      </c>
      <c r="T5" s="6">
        <v>8463</v>
      </c>
      <c r="U5" s="6">
        <v>8964</v>
      </c>
      <c r="V5" s="6">
        <v>8591</v>
      </c>
      <c r="W5" s="6">
        <v>10077</v>
      </c>
      <c r="X5" s="6">
        <v>8134</v>
      </c>
      <c r="Y5" s="6">
        <v>8196</v>
      </c>
      <c r="Z5" s="6">
        <v>8750</v>
      </c>
      <c r="AA5" s="6">
        <v>8773</v>
      </c>
      <c r="AB5" s="6">
        <v>8490</v>
      </c>
      <c r="AC5" s="75">
        <v>8367</v>
      </c>
      <c r="AD5" s="75">
        <v>7985</v>
      </c>
      <c r="AE5" s="75">
        <v>6761</v>
      </c>
      <c r="AF5" s="75">
        <v>7223</v>
      </c>
      <c r="AG5" s="75">
        <v>6864</v>
      </c>
    </row>
    <row r="6" spans="1:33" x14ac:dyDescent="0.2">
      <c r="A6" s="1" t="s">
        <v>0</v>
      </c>
      <c r="B6">
        <v>98</v>
      </c>
      <c r="C6">
        <v>83</v>
      </c>
      <c r="D6">
        <v>53</v>
      </c>
      <c r="E6">
        <v>104</v>
      </c>
      <c r="F6">
        <v>66</v>
      </c>
      <c r="G6">
        <v>104</v>
      </c>
      <c r="H6">
        <v>98</v>
      </c>
      <c r="I6">
        <v>85</v>
      </c>
      <c r="J6">
        <v>97</v>
      </c>
      <c r="K6">
        <v>83</v>
      </c>
      <c r="L6">
        <v>67</v>
      </c>
      <c r="M6" s="6">
        <v>78</v>
      </c>
      <c r="N6" s="6">
        <v>104</v>
      </c>
      <c r="O6" s="6">
        <v>155</v>
      </c>
      <c r="P6" s="6">
        <v>160</v>
      </c>
      <c r="Q6" s="6">
        <v>164</v>
      </c>
      <c r="R6" s="6">
        <v>178</v>
      </c>
      <c r="S6" s="6">
        <v>218</v>
      </c>
      <c r="T6" s="6">
        <v>185</v>
      </c>
      <c r="U6" s="6">
        <v>131</v>
      </c>
      <c r="V6" s="6">
        <v>128</v>
      </c>
      <c r="W6" s="6">
        <v>163</v>
      </c>
      <c r="X6" s="6">
        <v>122</v>
      </c>
      <c r="Y6" s="6">
        <v>84</v>
      </c>
      <c r="Z6" s="6">
        <v>72</v>
      </c>
      <c r="AA6" s="6">
        <v>125</v>
      </c>
      <c r="AB6" s="6">
        <v>159</v>
      </c>
      <c r="AC6" s="75">
        <v>175</v>
      </c>
      <c r="AD6" s="75">
        <v>144</v>
      </c>
      <c r="AE6" s="75">
        <v>174</v>
      </c>
      <c r="AF6" s="75">
        <v>138</v>
      </c>
      <c r="AG6" s="75">
        <v>149</v>
      </c>
    </row>
    <row r="7" spans="1:33" x14ac:dyDescent="0.2">
      <c r="A7" s="1" t="s">
        <v>1</v>
      </c>
      <c r="B7">
        <v>101</v>
      </c>
      <c r="C7">
        <v>88</v>
      </c>
      <c r="D7">
        <v>54</v>
      </c>
      <c r="E7">
        <v>108</v>
      </c>
      <c r="F7">
        <v>85</v>
      </c>
      <c r="G7">
        <v>115</v>
      </c>
      <c r="H7">
        <v>75</v>
      </c>
      <c r="I7">
        <v>79</v>
      </c>
      <c r="J7">
        <v>60</v>
      </c>
      <c r="K7">
        <v>72</v>
      </c>
      <c r="L7">
        <v>58</v>
      </c>
      <c r="M7" s="6">
        <v>63</v>
      </c>
      <c r="N7" s="6">
        <v>92</v>
      </c>
      <c r="O7" s="6">
        <v>118</v>
      </c>
      <c r="P7" s="6">
        <v>121</v>
      </c>
      <c r="Q7" s="6">
        <v>98</v>
      </c>
      <c r="R7" s="6">
        <v>145</v>
      </c>
      <c r="S7" s="6">
        <v>150</v>
      </c>
      <c r="T7" s="6">
        <v>141</v>
      </c>
      <c r="U7" s="6">
        <v>134</v>
      </c>
      <c r="V7" s="6">
        <v>94</v>
      </c>
      <c r="W7" s="6">
        <v>108</v>
      </c>
      <c r="X7" s="6">
        <v>128</v>
      </c>
      <c r="Y7" s="6">
        <v>75</v>
      </c>
      <c r="Z7" s="6">
        <v>86</v>
      </c>
      <c r="AA7" s="6">
        <v>150</v>
      </c>
      <c r="AB7" s="6">
        <v>120</v>
      </c>
      <c r="AC7" s="75">
        <v>170</v>
      </c>
      <c r="AD7" s="75">
        <v>145</v>
      </c>
      <c r="AE7" s="75">
        <v>136</v>
      </c>
      <c r="AF7" s="75">
        <v>103</v>
      </c>
      <c r="AG7" s="75">
        <v>82</v>
      </c>
    </row>
    <row r="8" spans="1:33" x14ac:dyDescent="0.2">
      <c r="A8" s="1" t="s">
        <v>2</v>
      </c>
      <c r="B8">
        <v>102</v>
      </c>
      <c r="C8">
        <v>77</v>
      </c>
      <c r="D8">
        <v>89</v>
      </c>
      <c r="E8">
        <v>89</v>
      </c>
      <c r="F8">
        <v>66</v>
      </c>
      <c r="G8">
        <v>103</v>
      </c>
      <c r="H8">
        <v>50</v>
      </c>
      <c r="I8">
        <v>71</v>
      </c>
      <c r="J8">
        <v>95</v>
      </c>
      <c r="K8">
        <v>81</v>
      </c>
      <c r="L8">
        <v>55</v>
      </c>
      <c r="M8" s="6">
        <v>54</v>
      </c>
      <c r="N8" s="6">
        <v>86</v>
      </c>
      <c r="O8" s="6">
        <v>95</v>
      </c>
      <c r="P8" s="6">
        <v>132</v>
      </c>
      <c r="Q8" s="6">
        <v>105</v>
      </c>
      <c r="R8" s="6">
        <v>99</v>
      </c>
      <c r="S8" s="6">
        <v>95</v>
      </c>
      <c r="T8" s="6">
        <v>93</v>
      </c>
      <c r="U8" s="6">
        <v>111</v>
      </c>
      <c r="V8" s="6">
        <v>76</v>
      </c>
      <c r="W8" s="6">
        <v>109</v>
      </c>
      <c r="X8" s="6">
        <v>69</v>
      </c>
      <c r="Y8" s="6">
        <v>70</v>
      </c>
      <c r="Z8" s="6">
        <v>45</v>
      </c>
      <c r="AA8" s="6">
        <v>109</v>
      </c>
      <c r="AB8" s="6">
        <v>103</v>
      </c>
      <c r="AC8" s="75">
        <v>98</v>
      </c>
      <c r="AD8" s="75">
        <v>62</v>
      </c>
      <c r="AE8" s="75">
        <v>82</v>
      </c>
      <c r="AF8" s="75">
        <v>122</v>
      </c>
      <c r="AG8" s="75">
        <v>90</v>
      </c>
    </row>
    <row r="9" spans="1:33" x14ac:dyDescent="0.2">
      <c r="A9" s="1" t="s">
        <v>3</v>
      </c>
      <c r="B9">
        <v>55</v>
      </c>
      <c r="C9">
        <v>62</v>
      </c>
      <c r="D9">
        <v>34</v>
      </c>
      <c r="E9">
        <v>56</v>
      </c>
      <c r="F9">
        <v>25</v>
      </c>
      <c r="G9">
        <v>37</v>
      </c>
      <c r="H9">
        <v>48</v>
      </c>
      <c r="I9">
        <v>28</v>
      </c>
      <c r="J9">
        <v>45</v>
      </c>
      <c r="K9">
        <v>36</v>
      </c>
      <c r="L9">
        <v>21</v>
      </c>
      <c r="M9" s="6">
        <v>19</v>
      </c>
      <c r="N9" s="6">
        <v>35</v>
      </c>
      <c r="O9" s="6">
        <v>47</v>
      </c>
      <c r="P9" s="6">
        <v>44</v>
      </c>
      <c r="Q9" s="6">
        <v>45</v>
      </c>
      <c r="R9" s="6">
        <v>29</v>
      </c>
      <c r="S9" s="6">
        <v>44</v>
      </c>
      <c r="T9" s="6">
        <v>40</v>
      </c>
      <c r="U9" s="6">
        <v>43</v>
      </c>
      <c r="V9" s="6">
        <v>31</v>
      </c>
      <c r="W9" s="6">
        <v>20</v>
      </c>
      <c r="X9" s="6">
        <v>17</v>
      </c>
      <c r="Y9" s="6">
        <v>19</v>
      </c>
      <c r="Z9" s="6">
        <v>16</v>
      </c>
      <c r="AA9" s="6">
        <v>14</v>
      </c>
      <c r="AB9" s="6">
        <v>17</v>
      </c>
      <c r="AC9" s="75">
        <v>30</v>
      </c>
      <c r="AD9" s="75">
        <v>14</v>
      </c>
      <c r="AE9" s="75">
        <v>19</v>
      </c>
      <c r="AF9" s="75">
        <v>24</v>
      </c>
      <c r="AG9" s="75">
        <v>20</v>
      </c>
    </row>
    <row r="10" spans="1:33" x14ac:dyDescent="0.2">
      <c r="A10" s="1" t="s">
        <v>4</v>
      </c>
      <c r="B10">
        <v>14</v>
      </c>
      <c r="C10">
        <v>11</v>
      </c>
      <c r="D10">
        <v>13</v>
      </c>
      <c r="E10">
        <v>6</v>
      </c>
      <c r="F10">
        <v>15</v>
      </c>
      <c r="G10">
        <v>4</v>
      </c>
      <c r="H10">
        <v>16</v>
      </c>
      <c r="I10">
        <v>5</v>
      </c>
      <c r="J10">
        <v>2</v>
      </c>
      <c r="K10">
        <v>4</v>
      </c>
      <c r="L10">
        <v>1</v>
      </c>
      <c r="M10" s="6">
        <v>15</v>
      </c>
      <c r="N10" s="6">
        <v>5</v>
      </c>
      <c r="O10" s="6">
        <v>3</v>
      </c>
      <c r="P10" s="6">
        <v>10</v>
      </c>
      <c r="Q10" s="6">
        <v>9</v>
      </c>
      <c r="R10" s="6">
        <v>6</v>
      </c>
      <c r="S10" s="6">
        <v>10</v>
      </c>
      <c r="T10" s="6">
        <v>8</v>
      </c>
      <c r="U10" s="6">
        <v>11</v>
      </c>
      <c r="V10" s="6">
        <v>4</v>
      </c>
      <c r="W10" s="6">
        <v>7</v>
      </c>
      <c r="X10" s="6">
        <v>4</v>
      </c>
      <c r="Y10" s="6">
        <v>11</v>
      </c>
      <c r="Z10" s="6">
        <v>2</v>
      </c>
      <c r="AA10" s="6">
        <v>6</v>
      </c>
      <c r="AB10" s="6">
        <v>1</v>
      </c>
      <c r="AC10" s="75">
        <v>6</v>
      </c>
      <c r="AD10" s="75">
        <v>12</v>
      </c>
      <c r="AE10" s="75">
        <v>7</v>
      </c>
      <c r="AF10" s="75">
        <v>4</v>
      </c>
      <c r="AG10" s="75">
        <v>2</v>
      </c>
    </row>
    <row r="11" spans="1:33" x14ac:dyDescent="0.2">
      <c r="A11" s="7" t="s">
        <v>5</v>
      </c>
      <c r="B11" s="8">
        <v>40</v>
      </c>
      <c r="C11" s="8">
        <v>60</v>
      </c>
      <c r="D11" s="8">
        <v>46</v>
      </c>
      <c r="E11" s="8">
        <v>40</v>
      </c>
      <c r="F11" s="8">
        <v>13</v>
      </c>
      <c r="G11" s="8">
        <v>37</v>
      </c>
      <c r="H11" s="8">
        <v>16</v>
      </c>
      <c r="I11" s="8">
        <v>15</v>
      </c>
      <c r="J11" s="8">
        <v>15</v>
      </c>
      <c r="K11" s="8">
        <v>44</v>
      </c>
      <c r="L11" s="8">
        <v>25</v>
      </c>
      <c r="M11" s="8">
        <v>40</v>
      </c>
      <c r="N11" s="8">
        <v>31</v>
      </c>
      <c r="O11">
        <v>41</v>
      </c>
      <c r="P11">
        <v>46</v>
      </c>
      <c r="Q11">
        <v>35</v>
      </c>
      <c r="R11">
        <v>47</v>
      </c>
      <c r="S11">
        <v>68</v>
      </c>
      <c r="T11">
        <v>37</v>
      </c>
      <c r="U11">
        <v>58</v>
      </c>
      <c r="V11">
        <v>44</v>
      </c>
      <c r="W11">
        <v>20</v>
      </c>
      <c r="X11">
        <v>31</v>
      </c>
      <c r="Y11">
        <v>38</v>
      </c>
      <c r="Z11">
        <v>16</v>
      </c>
      <c r="AA11">
        <v>9</v>
      </c>
      <c r="AB11">
        <v>20</v>
      </c>
      <c r="AC11">
        <v>20</v>
      </c>
      <c r="AD11">
        <v>21</v>
      </c>
      <c r="AE11">
        <v>23</v>
      </c>
      <c r="AF11" s="75">
        <v>29</v>
      </c>
      <c r="AG11" s="75">
        <v>59</v>
      </c>
    </row>
    <row r="12" spans="1:33" x14ac:dyDescent="0.2">
      <c r="A12" s="9" t="s">
        <v>11</v>
      </c>
      <c r="B12" s="10">
        <f>B6+B7+B8+B9</f>
        <v>356</v>
      </c>
      <c r="C12" s="10">
        <f t="shared" ref="C12:N12" si="0">C6+C7+C8+C9</f>
        <v>310</v>
      </c>
      <c r="D12" s="10">
        <f t="shared" si="0"/>
        <v>230</v>
      </c>
      <c r="E12" s="10">
        <f t="shared" si="0"/>
        <v>357</v>
      </c>
      <c r="F12" s="10">
        <f t="shared" si="0"/>
        <v>242</v>
      </c>
      <c r="G12" s="10">
        <f t="shared" si="0"/>
        <v>359</v>
      </c>
      <c r="H12" s="10">
        <f t="shared" si="0"/>
        <v>271</v>
      </c>
      <c r="I12" s="10">
        <f t="shared" si="0"/>
        <v>263</v>
      </c>
      <c r="J12" s="10">
        <f t="shared" si="0"/>
        <v>297</v>
      </c>
      <c r="K12" s="10">
        <f t="shared" si="0"/>
        <v>272</v>
      </c>
      <c r="L12" s="10">
        <f t="shared" si="0"/>
        <v>201</v>
      </c>
      <c r="M12" s="10">
        <f t="shared" si="0"/>
        <v>214</v>
      </c>
      <c r="N12" s="10">
        <f t="shared" si="0"/>
        <v>317</v>
      </c>
      <c r="O12" s="10">
        <f t="shared" ref="O12:T12" si="1">O6+O7+O8+O9</f>
        <v>415</v>
      </c>
      <c r="P12" s="10">
        <f t="shared" si="1"/>
        <v>457</v>
      </c>
      <c r="Q12" s="10">
        <f t="shared" si="1"/>
        <v>412</v>
      </c>
      <c r="R12" s="10">
        <f t="shared" si="1"/>
        <v>451</v>
      </c>
      <c r="S12" s="10">
        <f t="shared" si="1"/>
        <v>507</v>
      </c>
      <c r="T12" s="10">
        <f t="shared" si="1"/>
        <v>459</v>
      </c>
      <c r="U12" s="10">
        <f t="shared" ref="U12:AG12" si="2">U6+U7+U8+U9</f>
        <v>419</v>
      </c>
      <c r="V12" s="10">
        <f t="shared" si="2"/>
        <v>329</v>
      </c>
      <c r="W12" s="10">
        <f t="shared" si="2"/>
        <v>400</v>
      </c>
      <c r="X12" s="10">
        <f t="shared" si="2"/>
        <v>336</v>
      </c>
      <c r="Y12" s="10">
        <f t="shared" si="2"/>
        <v>248</v>
      </c>
      <c r="Z12" s="10">
        <f t="shared" si="2"/>
        <v>219</v>
      </c>
      <c r="AA12" s="10">
        <f t="shared" si="2"/>
        <v>398</v>
      </c>
      <c r="AB12" s="10">
        <f t="shared" si="2"/>
        <v>399</v>
      </c>
      <c r="AC12" s="10">
        <f t="shared" si="2"/>
        <v>473</v>
      </c>
      <c r="AD12" s="10">
        <f t="shared" si="2"/>
        <v>365</v>
      </c>
      <c r="AE12" s="10">
        <f t="shared" si="2"/>
        <v>411</v>
      </c>
      <c r="AF12" s="10">
        <f t="shared" si="2"/>
        <v>387</v>
      </c>
      <c r="AG12" s="10">
        <f t="shared" si="2"/>
        <v>341</v>
      </c>
    </row>
    <row r="13" spans="1:33" x14ac:dyDescent="0.2">
      <c r="A13" s="7" t="s">
        <v>12</v>
      </c>
      <c r="B13" s="8">
        <f>B8+2*B9+B10</f>
        <v>226</v>
      </c>
      <c r="C13" s="8">
        <f t="shared" ref="C13:N13" si="3">C8+2*C9+C10</f>
        <v>212</v>
      </c>
      <c r="D13" s="8">
        <f t="shared" si="3"/>
        <v>170</v>
      </c>
      <c r="E13" s="8">
        <f t="shared" si="3"/>
        <v>207</v>
      </c>
      <c r="F13" s="8">
        <f t="shared" si="3"/>
        <v>131</v>
      </c>
      <c r="G13" s="8">
        <f t="shared" si="3"/>
        <v>181</v>
      </c>
      <c r="H13" s="8">
        <f t="shared" si="3"/>
        <v>162</v>
      </c>
      <c r="I13" s="8">
        <f t="shared" si="3"/>
        <v>132</v>
      </c>
      <c r="J13" s="8">
        <f t="shared" si="3"/>
        <v>187</v>
      </c>
      <c r="K13" s="8">
        <f t="shared" si="3"/>
        <v>157</v>
      </c>
      <c r="L13" s="8">
        <f t="shared" si="3"/>
        <v>98</v>
      </c>
      <c r="M13" s="8">
        <f t="shared" si="3"/>
        <v>107</v>
      </c>
      <c r="N13" s="8">
        <f t="shared" si="3"/>
        <v>161</v>
      </c>
      <c r="O13" s="8">
        <f t="shared" ref="O13:T13" si="4">O8+2*O9+O10</f>
        <v>192</v>
      </c>
      <c r="P13" s="8">
        <f t="shared" si="4"/>
        <v>230</v>
      </c>
      <c r="Q13" s="8">
        <f t="shared" si="4"/>
        <v>204</v>
      </c>
      <c r="R13" s="8">
        <f t="shared" si="4"/>
        <v>163</v>
      </c>
      <c r="S13" s="8">
        <f t="shared" si="4"/>
        <v>193</v>
      </c>
      <c r="T13" s="8">
        <f t="shared" si="4"/>
        <v>181</v>
      </c>
      <c r="U13" s="8">
        <f t="shared" ref="U13:AG13" si="5">U8+2*U9+U10</f>
        <v>208</v>
      </c>
      <c r="V13" s="8">
        <f t="shared" si="5"/>
        <v>142</v>
      </c>
      <c r="W13" s="8">
        <f t="shared" si="5"/>
        <v>156</v>
      </c>
      <c r="X13" s="8">
        <f t="shared" si="5"/>
        <v>107</v>
      </c>
      <c r="Y13" s="8">
        <f t="shared" si="5"/>
        <v>119</v>
      </c>
      <c r="Z13" s="8">
        <f t="shared" si="5"/>
        <v>79</v>
      </c>
      <c r="AA13" s="8">
        <f t="shared" si="5"/>
        <v>143</v>
      </c>
      <c r="AB13" s="8">
        <f t="shared" si="5"/>
        <v>138</v>
      </c>
      <c r="AC13" s="8">
        <f t="shared" si="5"/>
        <v>164</v>
      </c>
      <c r="AD13" s="8">
        <f t="shared" si="5"/>
        <v>102</v>
      </c>
      <c r="AE13" s="8">
        <f t="shared" si="5"/>
        <v>127</v>
      </c>
      <c r="AF13" s="8">
        <f t="shared" si="5"/>
        <v>174</v>
      </c>
      <c r="AG13" s="8">
        <f t="shared" si="5"/>
        <v>132</v>
      </c>
    </row>
    <row r="14" spans="1:33" x14ac:dyDescent="0.2">
      <c r="A14" s="11" t="s">
        <v>13</v>
      </c>
      <c r="B14" s="12">
        <f>B6+B7+2*B8+3*B9+B10+B11</f>
        <v>622</v>
      </c>
      <c r="C14" s="12">
        <f t="shared" ref="C14:N14" si="6">C6+C7+2*C8+3*C9+C10+C11</f>
        <v>582</v>
      </c>
      <c r="D14" s="12">
        <f t="shared" si="6"/>
        <v>446</v>
      </c>
      <c r="E14" s="12">
        <f t="shared" si="6"/>
        <v>604</v>
      </c>
      <c r="F14" s="12">
        <f t="shared" si="6"/>
        <v>386</v>
      </c>
      <c r="G14" s="12">
        <f t="shared" si="6"/>
        <v>577</v>
      </c>
      <c r="H14" s="12">
        <f t="shared" si="6"/>
        <v>449</v>
      </c>
      <c r="I14" s="12">
        <f t="shared" si="6"/>
        <v>410</v>
      </c>
      <c r="J14" s="12">
        <f t="shared" si="6"/>
        <v>499</v>
      </c>
      <c r="K14" s="12">
        <f t="shared" si="6"/>
        <v>473</v>
      </c>
      <c r="L14" s="12">
        <f t="shared" si="6"/>
        <v>324</v>
      </c>
      <c r="M14" s="12">
        <f t="shared" si="6"/>
        <v>361</v>
      </c>
      <c r="N14" s="12">
        <f t="shared" si="6"/>
        <v>509</v>
      </c>
      <c r="O14" s="12">
        <f t="shared" ref="O14:T14" si="7">O6+O7+2*O8+3*O9+O10+O11</f>
        <v>648</v>
      </c>
      <c r="P14" s="12">
        <f t="shared" si="7"/>
        <v>733</v>
      </c>
      <c r="Q14" s="12">
        <f t="shared" si="7"/>
        <v>651</v>
      </c>
      <c r="R14" s="12">
        <f t="shared" si="7"/>
        <v>661</v>
      </c>
      <c r="S14" s="12">
        <f t="shared" si="7"/>
        <v>768</v>
      </c>
      <c r="T14" s="12">
        <f t="shared" si="7"/>
        <v>677</v>
      </c>
      <c r="U14" s="12">
        <f t="shared" ref="U14:AG14" si="8">U6+U7+2*U8+3*U9+U10+U11</f>
        <v>685</v>
      </c>
      <c r="V14" s="12">
        <f t="shared" si="8"/>
        <v>515</v>
      </c>
      <c r="W14" s="12">
        <f t="shared" si="8"/>
        <v>576</v>
      </c>
      <c r="X14" s="12">
        <f t="shared" si="8"/>
        <v>474</v>
      </c>
      <c r="Y14" s="12">
        <f t="shared" si="8"/>
        <v>405</v>
      </c>
      <c r="Z14" s="12">
        <f t="shared" si="8"/>
        <v>314</v>
      </c>
      <c r="AA14" s="12">
        <f t="shared" si="8"/>
        <v>550</v>
      </c>
      <c r="AB14" s="12">
        <f t="shared" si="8"/>
        <v>557</v>
      </c>
      <c r="AC14" s="12">
        <f t="shared" si="8"/>
        <v>657</v>
      </c>
      <c r="AD14" s="12">
        <f t="shared" si="8"/>
        <v>488</v>
      </c>
      <c r="AE14" s="12">
        <f t="shared" si="8"/>
        <v>561</v>
      </c>
      <c r="AF14" s="12">
        <f t="shared" si="8"/>
        <v>590</v>
      </c>
      <c r="AG14" s="12">
        <f t="shared" si="8"/>
        <v>532</v>
      </c>
    </row>
    <row r="16" spans="1:33" x14ac:dyDescent="0.2">
      <c r="A16" s="1" t="s">
        <v>19</v>
      </c>
      <c r="B16" s="17">
        <f>B6/B12</f>
        <v>0.2752808988764045</v>
      </c>
      <c r="C16" s="17">
        <f t="shared" ref="C16:O16" si="9">C6/C12</f>
        <v>0.26774193548387099</v>
      </c>
      <c r="D16" s="17">
        <f t="shared" si="9"/>
        <v>0.23043478260869565</v>
      </c>
      <c r="E16" s="17">
        <f t="shared" si="9"/>
        <v>0.29131652661064428</v>
      </c>
      <c r="F16" s="17">
        <f t="shared" si="9"/>
        <v>0.27272727272727271</v>
      </c>
      <c r="G16" s="17">
        <f t="shared" si="9"/>
        <v>0.28969359331476324</v>
      </c>
      <c r="H16" s="17">
        <f t="shared" si="9"/>
        <v>0.36162361623616235</v>
      </c>
      <c r="I16" s="17">
        <f t="shared" si="9"/>
        <v>0.32319391634980987</v>
      </c>
      <c r="J16" s="17">
        <f t="shared" si="9"/>
        <v>0.32659932659932661</v>
      </c>
      <c r="K16" s="17">
        <f t="shared" si="9"/>
        <v>0.30514705882352944</v>
      </c>
      <c r="L16" s="17">
        <f t="shared" si="9"/>
        <v>0.33333333333333331</v>
      </c>
      <c r="M16" s="17">
        <f t="shared" si="9"/>
        <v>0.3644859813084112</v>
      </c>
      <c r="N16" s="17">
        <f t="shared" si="9"/>
        <v>0.32807570977917982</v>
      </c>
      <c r="O16" s="17">
        <f t="shared" si="9"/>
        <v>0.37349397590361444</v>
      </c>
      <c r="P16" s="17">
        <f t="shared" ref="P16:V16" si="10">P6/P12</f>
        <v>0.35010940919037198</v>
      </c>
      <c r="Q16" s="17">
        <f t="shared" si="10"/>
        <v>0.39805825242718446</v>
      </c>
      <c r="R16" s="17">
        <f t="shared" si="10"/>
        <v>0.39467849223946783</v>
      </c>
      <c r="S16" s="17">
        <f t="shared" si="10"/>
        <v>0.42998027613412226</v>
      </c>
      <c r="T16" s="17">
        <f t="shared" si="10"/>
        <v>0.40305010893246185</v>
      </c>
      <c r="U16" s="17">
        <f t="shared" si="10"/>
        <v>0.31264916467780429</v>
      </c>
      <c r="V16" s="17">
        <f t="shared" si="10"/>
        <v>0.38905775075987842</v>
      </c>
      <c r="W16" s="17">
        <f t="shared" ref="W16:AG16" si="11">W6/W12</f>
        <v>0.40749999999999997</v>
      </c>
      <c r="X16" s="17">
        <f t="shared" si="11"/>
        <v>0.36309523809523808</v>
      </c>
      <c r="Y16" s="17">
        <f t="shared" si="11"/>
        <v>0.33870967741935482</v>
      </c>
      <c r="Z16" s="17">
        <f t="shared" si="11"/>
        <v>0.32876712328767121</v>
      </c>
      <c r="AA16" s="17">
        <f t="shared" si="11"/>
        <v>0.314070351758794</v>
      </c>
      <c r="AB16" s="17">
        <f t="shared" si="11"/>
        <v>0.39849624060150374</v>
      </c>
      <c r="AC16" s="17">
        <f t="shared" si="11"/>
        <v>0.3699788583509514</v>
      </c>
      <c r="AD16" s="17">
        <f t="shared" si="11"/>
        <v>0.39452054794520547</v>
      </c>
      <c r="AE16" s="17">
        <f t="shared" si="11"/>
        <v>0.42335766423357662</v>
      </c>
      <c r="AF16" s="17">
        <f t="shared" si="11"/>
        <v>0.35658914728682173</v>
      </c>
      <c r="AG16" s="17">
        <f t="shared" si="11"/>
        <v>0.43695014662756598</v>
      </c>
    </row>
    <row r="17" spans="1:33" x14ac:dyDescent="0.2">
      <c r="A17" s="1" t="s">
        <v>18</v>
      </c>
      <c r="B17" s="82">
        <f>(B8+2*B9+B10)/(B7+B8+B9)</f>
        <v>0.87596899224806202</v>
      </c>
      <c r="C17" s="82">
        <f t="shared" ref="C17:O17" si="12">(C8+2*C9+C10)/(C7+C8+C9)</f>
        <v>0.93392070484581502</v>
      </c>
      <c r="D17" s="82">
        <f t="shared" si="12"/>
        <v>0.96045197740112997</v>
      </c>
      <c r="E17" s="82">
        <f t="shared" si="12"/>
        <v>0.81818181818181823</v>
      </c>
      <c r="F17" s="82">
        <f t="shared" si="12"/>
        <v>0.74431818181818177</v>
      </c>
      <c r="G17" s="82">
        <f t="shared" si="12"/>
        <v>0.70980392156862748</v>
      </c>
      <c r="H17" s="82">
        <f t="shared" si="12"/>
        <v>0.93641618497109824</v>
      </c>
      <c r="I17" s="82">
        <f t="shared" si="12"/>
        <v>0.7415730337078652</v>
      </c>
      <c r="J17" s="82">
        <f t="shared" si="12"/>
        <v>0.93500000000000005</v>
      </c>
      <c r="K17" s="82">
        <f t="shared" si="12"/>
        <v>0.8306878306878307</v>
      </c>
      <c r="L17" s="82">
        <f t="shared" si="12"/>
        <v>0.73134328358208955</v>
      </c>
      <c r="M17" s="82">
        <f t="shared" si="12"/>
        <v>0.78676470588235292</v>
      </c>
      <c r="N17" s="82">
        <f t="shared" si="12"/>
        <v>0.755868544600939</v>
      </c>
      <c r="O17" s="82">
        <f t="shared" si="12"/>
        <v>0.7384615384615385</v>
      </c>
      <c r="P17" s="82">
        <f t="shared" ref="P17:V17" si="13">(P8+2*P9+P10)/(P7+P8+P9)</f>
        <v>0.77441077441077444</v>
      </c>
      <c r="Q17" s="82">
        <f t="shared" si="13"/>
        <v>0.82258064516129037</v>
      </c>
      <c r="R17" s="82">
        <f t="shared" si="13"/>
        <v>0.59706959706959706</v>
      </c>
      <c r="S17" s="82">
        <f t="shared" si="13"/>
        <v>0.66782006920415227</v>
      </c>
      <c r="T17" s="82">
        <f t="shared" si="13"/>
        <v>0.66058394160583944</v>
      </c>
      <c r="U17" s="82">
        <f t="shared" si="13"/>
        <v>0.72222222222222221</v>
      </c>
      <c r="V17" s="82">
        <f t="shared" si="13"/>
        <v>0.70646766169154229</v>
      </c>
      <c r="W17" s="82">
        <f t="shared" ref="W17:AG17" si="14">(W8+2*W9+W10)/(W7+W8+W9)</f>
        <v>0.65822784810126578</v>
      </c>
      <c r="X17" s="82">
        <f t="shared" si="14"/>
        <v>0.5</v>
      </c>
      <c r="Y17" s="82">
        <f t="shared" si="14"/>
        <v>0.72560975609756095</v>
      </c>
      <c r="Z17" s="82">
        <f t="shared" si="14"/>
        <v>0.5374149659863946</v>
      </c>
      <c r="AA17" s="82">
        <f t="shared" si="14"/>
        <v>0.52380952380952384</v>
      </c>
      <c r="AB17" s="82">
        <f t="shared" si="14"/>
        <v>0.57499999999999996</v>
      </c>
      <c r="AC17" s="82">
        <f t="shared" si="14"/>
        <v>0.55033557046979864</v>
      </c>
      <c r="AD17" s="82">
        <f t="shared" si="14"/>
        <v>0.46153846153846156</v>
      </c>
      <c r="AE17" s="82">
        <f t="shared" si="14"/>
        <v>0.53586497890295359</v>
      </c>
      <c r="AF17" s="82">
        <f t="shared" si="14"/>
        <v>0.6987951807228916</v>
      </c>
      <c r="AG17" s="82">
        <f t="shared" si="14"/>
        <v>0.6875</v>
      </c>
    </row>
    <row r="18" spans="1:33" x14ac:dyDescent="0.2">
      <c r="A18" s="1" t="s">
        <v>26</v>
      </c>
      <c r="B18" s="17">
        <f>'Fällda djur'!B8/'Fällda djur'!B9</f>
        <v>0.42424242424242425</v>
      </c>
      <c r="C18" s="17">
        <f>'Fällda djur'!C8/'Fällda djur'!C9</f>
        <v>0.43055555555555558</v>
      </c>
      <c r="D18" s="17">
        <f>'Fällda djur'!D8/'Fällda djur'!D9</f>
        <v>0.40259740259740262</v>
      </c>
      <c r="E18" s="17">
        <f>'Fällda djur'!E8/'Fällda djur'!E9</f>
        <v>0.45783132530120479</v>
      </c>
      <c r="F18" s="17">
        <f>'Fällda djur'!F8/'Fällda djur'!F9</f>
        <v>0.39393939393939392</v>
      </c>
      <c r="G18" s="17">
        <f>'Fällda djur'!G8/'Fällda djur'!G9</f>
        <v>0.39705882352941174</v>
      </c>
      <c r="H18" s="17">
        <f>'Fällda djur'!H8/'Fällda djur'!H9</f>
        <v>0.35714285714285715</v>
      </c>
      <c r="I18" s="17">
        <f>'Fällda djur'!I8/'Fällda djur'!I9</f>
        <v>0.34615384615384615</v>
      </c>
      <c r="J18" s="17">
        <f>'Fällda djur'!J8/'Fällda djur'!J9</f>
        <v>0.44444444444444442</v>
      </c>
      <c r="K18" s="17">
        <f>'Fällda djur'!K8/'Fällda djur'!K9</f>
        <v>0.43478260869565216</v>
      </c>
      <c r="L18" s="17">
        <f>'Fällda djur'!L8/'Fällda djur'!L9</f>
        <v>0.54</v>
      </c>
      <c r="M18" s="17">
        <f>'Fällda djur'!M8/'Fällda djur'!M9</f>
        <v>0.54545454545454541</v>
      </c>
      <c r="N18" s="17">
        <f>'Fällda djur'!N8/'Fällda djur'!N9</f>
        <v>0.57746478873239437</v>
      </c>
      <c r="O18" s="17">
        <f>'Fällda djur'!O8/'Fällda djur'!O9</f>
        <v>0.60810810810810811</v>
      </c>
      <c r="P18" s="17">
        <f>'Fällda djur'!P8/'Fällda djur'!P9</f>
        <v>0.56999999999999995</v>
      </c>
      <c r="Q18" s="17">
        <f>'Fällda djur'!Q8/'Fällda djur'!Q9</f>
        <v>0.66666666666666663</v>
      </c>
      <c r="R18" s="17">
        <f>'Fällda djur'!R8/'Fällda djur'!R9</f>
        <v>0.52173913043478259</v>
      </c>
      <c r="S18" s="17">
        <f>'Fällda djur'!S8/'Fällda djur'!S9</f>
        <v>0.44144144144144143</v>
      </c>
      <c r="T18" s="17">
        <f>'Fällda djur'!T8/'Fällda djur'!T9</f>
        <v>0.53703703703703709</v>
      </c>
      <c r="U18" s="17">
        <f>'Fällda djur'!U8/'Fällda djur'!U9</f>
        <v>0.53097345132743368</v>
      </c>
      <c r="V18" s="17">
        <f>'Fällda djur'!V8/'Fällda djur'!V9</f>
        <v>0.46666666666666667</v>
      </c>
      <c r="W18" s="17">
        <f>'Fällda djur'!W8/'Fällda djur'!W9</f>
        <v>0.5</v>
      </c>
      <c r="X18" s="17">
        <f>'Fällda djur'!X8/'Fällda djur'!X9</f>
        <v>0.53333333333333333</v>
      </c>
      <c r="Y18" s="17">
        <f>'Fällda djur'!Y8/'Fällda djur'!Y9</f>
        <v>0.54545454545454541</v>
      </c>
      <c r="Z18" s="17">
        <f>'Fällda djur'!Z8/'Fällda djur'!Z9</f>
        <v>0.48888888888888887</v>
      </c>
      <c r="AA18" s="17">
        <f>'Fällda djur'!AA8/'Fällda djur'!AA9</f>
        <v>0.70588235294117652</v>
      </c>
      <c r="AB18" s="17">
        <f>'Fällda djur'!AB8/'Fällda djur'!AB9</f>
        <v>0.67647058823529416</v>
      </c>
      <c r="AC18" s="17">
        <f>'Fällda djur'!AC8/'Fällda djur'!AC9</f>
        <v>0.56896551724137934</v>
      </c>
      <c r="AD18" s="17">
        <f>'Fällda djur'!AD8/'Fällda djur'!AD9</f>
        <v>0.56896551724137934</v>
      </c>
      <c r="AE18" s="17">
        <f>'Fällda djur'!AE8/'Fällda djur'!AE9</f>
        <v>0.52830188679245282</v>
      </c>
      <c r="AF18" s="17">
        <f>'Fällda djur'!AF8/'Fällda djur'!AF9</f>
        <v>0.57894736842105265</v>
      </c>
      <c r="AG18" s="17">
        <f>'Fällda djur'!AG8/'Fällda djur'!AG9</f>
        <v>0.50649350649350644</v>
      </c>
    </row>
    <row r="19" spans="1:33" x14ac:dyDescent="0.2">
      <c r="A19" s="1" t="s">
        <v>24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33" x14ac:dyDescent="0.2">
      <c r="A20" s="1" t="s">
        <v>0</v>
      </c>
      <c r="B20" s="17">
        <f>B6/(B6+B7+2*B8+3*B9+B10)</f>
        <v>0.16838487972508592</v>
      </c>
      <c r="C20" s="17">
        <f t="shared" ref="C20:O20" si="15">C6/(C6+C7+2*C8+3*C9+C10)</f>
        <v>0.15900383141762453</v>
      </c>
      <c r="D20" s="17">
        <f t="shared" si="15"/>
        <v>0.13250000000000001</v>
      </c>
      <c r="E20" s="17">
        <f t="shared" si="15"/>
        <v>0.18439716312056736</v>
      </c>
      <c r="F20" s="17">
        <f t="shared" si="15"/>
        <v>0.17694369973190349</v>
      </c>
      <c r="G20" s="17">
        <f t="shared" si="15"/>
        <v>0.19259259259259259</v>
      </c>
      <c r="H20" s="17">
        <f t="shared" si="15"/>
        <v>0.22632794457274827</v>
      </c>
      <c r="I20" s="17">
        <f t="shared" si="15"/>
        <v>0.21518987341772153</v>
      </c>
      <c r="J20" s="17">
        <f t="shared" si="15"/>
        <v>0.20041322314049587</v>
      </c>
      <c r="K20" s="17">
        <f t="shared" si="15"/>
        <v>0.19347319347319347</v>
      </c>
      <c r="L20" s="17">
        <f t="shared" si="15"/>
        <v>0.22408026755852842</v>
      </c>
      <c r="M20" s="17">
        <f t="shared" si="15"/>
        <v>0.24299065420560748</v>
      </c>
      <c r="N20" s="17">
        <f t="shared" si="15"/>
        <v>0.21757322175732219</v>
      </c>
      <c r="O20" s="17">
        <f t="shared" si="15"/>
        <v>0.25535420098846789</v>
      </c>
      <c r="P20" s="17">
        <f t="shared" ref="P20:V20" si="16">P6/(P6+P7+2*P8+3*P9+P10)</f>
        <v>0.23289665211062591</v>
      </c>
      <c r="Q20" s="17">
        <f t="shared" si="16"/>
        <v>0.26623376623376621</v>
      </c>
      <c r="R20" s="17">
        <f t="shared" si="16"/>
        <v>0.28990228013029318</v>
      </c>
      <c r="S20" s="17">
        <f t="shared" si="16"/>
        <v>0.31142857142857144</v>
      </c>
      <c r="T20" s="17">
        <f t="shared" si="16"/>
        <v>0.2890625</v>
      </c>
      <c r="U20" s="17">
        <f t="shared" si="16"/>
        <v>0.20893141945773525</v>
      </c>
      <c r="V20" s="17">
        <f t="shared" si="16"/>
        <v>0.27176220806794055</v>
      </c>
      <c r="W20" s="17">
        <f t="shared" ref="W20:AG20" si="17">W6/(W6+W7+2*W8+3*W9+W10)</f>
        <v>0.29316546762589929</v>
      </c>
      <c r="X20" s="17">
        <f t="shared" si="17"/>
        <v>0.27539503386004516</v>
      </c>
      <c r="Y20" s="17">
        <f t="shared" si="17"/>
        <v>0.22888283378746593</v>
      </c>
      <c r="Z20" s="17">
        <f t="shared" si="17"/>
        <v>0.24161073825503357</v>
      </c>
      <c r="AA20" s="17">
        <f t="shared" si="17"/>
        <v>0.23105360443622922</v>
      </c>
      <c r="AB20" s="17">
        <f t="shared" si="17"/>
        <v>0.29608938547486036</v>
      </c>
      <c r="AC20" s="17">
        <f t="shared" si="17"/>
        <v>0.27472527472527475</v>
      </c>
      <c r="AD20" s="17">
        <f t="shared" si="17"/>
        <v>0.30835117773019272</v>
      </c>
      <c r="AE20" s="17">
        <f t="shared" si="17"/>
        <v>0.32342007434944237</v>
      </c>
      <c r="AF20" s="17">
        <f t="shared" si="17"/>
        <v>0.24598930481283424</v>
      </c>
      <c r="AG20" s="17">
        <f t="shared" si="17"/>
        <v>0.31501057082452433</v>
      </c>
    </row>
    <row r="21" spans="1:33" x14ac:dyDescent="0.2">
      <c r="A21" s="1" t="s">
        <v>25</v>
      </c>
      <c r="B21" s="17">
        <f>(B7+B8+B9)/(B6+B7+2*B8+3*B9+B10)</f>
        <v>0.44329896907216493</v>
      </c>
      <c r="C21" s="17">
        <f t="shared" ref="C21:O21" si="18">(C7+C8+C9)/(C6+C7+2*C8+3*C9+C10)</f>
        <v>0.43486590038314177</v>
      </c>
      <c r="D21" s="17">
        <f t="shared" si="18"/>
        <v>0.4425</v>
      </c>
      <c r="E21" s="17">
        <f t="shared" si="18"/>
        <v>0.44858156028368795</v>
      </c>
      <c r="F21" s="17">
        <f t="shared" si="18"/>
        <v>0.47184986595174261</v>
      </c>
      <c r="G21" s="17">
        <f t="shared" si="18"/>
        <v>0.47222222222222221</v>
      </c>
      <c r="H21" s="17">
        <f t="shared" si="18"/>
        <v>0.39953810623556579</v>
      </c>
      <c r="I21" s="17">
        <f t="shared" si="18"/>
        <v>0.45063291139240508</v>
      </c>
      <c r="J21" s="17">
        <f t="shared" si="18"/>
        <v>0.41322314049586778</v>
      </c>
      <c r="K21" s="17">
        <f t="shared" si="18"/>
        <v>0.44055944055944057</v>
      </c>
      <c r="L21" s="17">
        <f t="shared" si="18"/>
        <v>0.44816053511705684</v>
      </c>
      <c r="M21" s="17">
        <f t="shared" si="18"/>
        <v>0.42367601246105918</v>
      </c>
      <c r="N21" s="17">
        <f t="shared" si="18"/>
        <v>0.44560669456066948</v>
      </c>
      <c r="O21" s="17">
        <f t="shared" si="18"/>
        <v>0.42833607907742999</v>
      </c>
      <c r="P21" s="17">
        <f t="shared" ref="P21:V21" si="19">(P7+P8+P9)/(P6+P7+2*P8+3*P9+P10)</f>
        <v>0.43231441048034935</v>
      </c>
      <c r="Q21" s="17">
        <f t="shared" si="19"/>
        <v>0.40259740259740262</v>
      </c>
      <c r="R21" s="17">
        <f t="shared" si="19"/>
        <v>0.44462540716612375</v>
      </c>
      <c r="S21" s="17">
        <f t="shared" si="19"/>
        <v>0.41285714285714287</v>
      </c>
      <c r="T21" s="17">
        <f t="shared" si="19"/>
        <v>0.42812499999999998</v>
      </c>
      <c r="U21" s="17">
        <f t="shared" si="19"/>
        <v>0.45933014354066987</v>
      </c>
      <c r="V21" s="17">
        <f t="shared" si="19"/>
        <v>0.42675159235668791</v>
      </c>
      <c r="W21" s="17">
        <f t="shared" ref="W21:AG21" si="20">(W7+W8+W9)/(W6+W7+2*W8+3*W9+W10)</f>
        <v>0.42625899280575541</v>
      </c>
      <c r="X21" s="17">
        <f t="shared" si="20"/>
        <v>0.48306997742663654</v>
      </c>
      <c r="Y21" s="17">
        <f t="shared" si="20"/>
        <v>0.44686648501362397</v>
      </c>
      <c r="Z21" s="17">
        <f t="shared" si="20"/>
        <v>0.49328859060402686</v>
      </c>
      <c r="AA21" s="17">
        <f t="shared" si="20"/>
        <v>0.50462107208872453</v>
      </c>
      <c r="AB21" s="17">
        <f t="shared" si="20"/>
        <v>0.44692737430167595</v>
      </c>
      <c r="AC21" s="17">
        <f t="shared" si="20"/>
        <v>0.46781789638932497</v>
      </c>
      <c r="AD21" s="17">
        <f t="shared" si="20"/>
        <v>0.47323340471092079</v>
      </c>
      <c r="AE21" s="17">
        <f t="shared" si="20"/>
        <v>0.44052044609665425</v>
      </c>
      <c r="AF21" s="17">
        <f t="shared" si="20"/>
        <v>0.44385026737967914</v>
      </c>
      <c r="AG21" s="17">
        <f t="shared" si="20"/>
        <v>0.40591966173361521</v>
      </c>
    </row>
    <row r="22" spans="1:33" x14ac:dyDescent="0.2">
      <c r="A22" s="1" t="s">
        <v>4</v>
      </c>
      <c r="B22" s="17">
        <f>(B8+2*B9+B10)/(B6+B7+2*B8+3*B9+B10)</f>
        <v>0.38831615120274915</v>
      </c>
      <c r="C22" s="17">
        <f t="shared" ref="C22:O22" si="21">(C8+2*C9+C10)/(C6+C7+2*C8+3*C9+C10)</f>
        <v>0.4061302681992337</v>
      </c>
      <c r="D22" s="17">
        <f t="shared" si="21"/>
        <v>0.42499999999999999</v>
      </c>
      <c r="E22" s="17">
        <f t="shared" si="21"/>
        <v>0.36702127659574468</v>
      </c>
      <c r="F22" s="17">
        <f t="shared" si="21"/>
        <v>0.3512064343163539</v>
      </c>
      <c r="G22" s="17">
        <f t="shared" si="21"/>
        <v>0.3351851851851852</v>
      </c>
      <c r="H22" s="17">
        <f t="shared" si="21"/>
        <v>0.37413394919168591</v>
      </c>
      <c r="I22" s="17">
        <f t="shared" si="21"/>
        <v>0.33417721518987342</v>
      </c>
      <c r="J22" s="17">
        <f t="shared" si="21"/>
        <v>0.38636363636363635</v>
      </c>
      <c r="K22" s="17">
        <f t="shared" si="21"/>
        <v>0.36596736596736595</v>
      </c>
      <c r="L22" s="17">
        <f t="shared" si="21"/>
        <v>0.32775919732441472</v>
      </c>
      <c r="M22" s="17">
        <f t="shared" si="21"/>
        <v>0.33333333333333331</v>
      </c>
      <c r="N22" s="17">
        <f t="shared" si="21"/>
        <v>0.33682008368200839</v>
      </c>
      <c r="O22" s="17">
        <f t="shared" si="21"/>
        <v>0.31630971993410212</v>
      </c>
      <c r="P22" s="17">
        <f t="shared" ref="P22:V22" si="22">(P8+2*P9+P10)/(P6+P7+2*P8+3*P9+P10)</f>
        <v>0.33478893740902477</v>
      </c>
      <c r="Q22" s="17">
        <f t="shared" si="22"/>
        <v>0.33116883116883117</v>
      </c>
      <c r="R22" s="17">
        <f t="shared" si="22"/>
        <v>0.26547231270358307</v>
      </c>
      <c r="S22" s="17">
        <f t="shared" si="22"/>
        <v>0.27571428571428569</v>
      </c>
      <c r="T22" s="17">
        <f t="shared" si="22"/>
        <v>0.28281250000000002</v>
      </c>
      <c r="U22" s="17">
        <f t="shared" si="22"/>
        <v>0.33173843700159489</v>
      </c>
      <c r="V22" s="17">
        <f t="shared" si="22"/>
        <v>0.30148619957537154</v>
      </c>
      <c r="W22" s="17">
        <f t="shared" ref="W22:AG22" si="23">(W8+2*W9+W10)/(W6+W7+2*W8+3*W9+W10)</f>
        <v>0.2805755395683453</v>
      </c>
      <c r="X22" s="17">
        <f t="shared" si="23"/>
        <v>0.24153498871331827</v>
      </c>
      <c r="Y22" s="17">
        <f t="shared" si="23"/>
        <v>0.3242506811989101</v>
      </c>
      <c r="Z22" s="17">
        <f t="shared" si="23"/>
        <v>0.2651006711409396</v>
      </c>
      <c r="AA22" s="17">
        <f t="shared" si="23"/>
        <v>0.26432532347504623</v>
      </c>
      <c r="AB22" s="17">
        <f t="shared" si="23"/>
        <v>0.25698324022346369</v>
      </c>
      <c r="AC22" s="17">
        <f t="shared" si="23"/>
        <v>0.25745682888540034</v>
      </c>
      <c r="AD22" s="17">
        <f t="shared" si="23"/>
        <v>0.21841541755888652</v>
      </c>
      <c r="AE22" s="17">
        <f t="shared" si="23"/>
        <v>0.23605947955390336</v>
      </c>
      <c r="AF22" s="17">
        <f t="shared" si="23"/>
        <v>0.31016042780748665</v>
      </c>
      <c r="AG22" s="17">
        <f t="shared" si="23"/>
        <v>0.27906976744186046</v>
      </c>
    </row>
    <row r="23" spans="1:33" x14ac:dyDescent="0.2">
      <c r="A23" s="1" t="s">
        <v>20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spans="1:33" x14ac:dyDescent="0.2">
      <c r="A24" s="1" t="s">
        <v>23</v>
      </c>
      <c r="B24" s="17">
        <f>B7/SUM(B7:B9)</f>
        <v>0.39147286821705424</v>
      </c>
      <c r="C24" s="17">
        <f t="shared" ref="C24:O24" si="24">C7/SUM(C7:C9)</f>
        <v>0.38766519823788548</v>
      </c>
      <c r="D24" s="17">
        <f t="shared" si="24"/>
        <v>0.30508474576271188</v>
      </c>
      <c r="E24" s="17">
        <f t="shared" si="24"/>
        <v>0.4268774703557312</v>
      </c>
      <c r="F24" s="17">
        <f t="shared" si="24"/>
        <v>0.48295454545454547</v>
      </c>
      <c r="G24" s="17">
        <f t="shared" si="24"/>
        <v>0.45098039215686275</v>
      </c>
      <c r="H24" s="17">
        <f t="shared" si="24"/>
        <v>0.43352601156069365</v>
      </c>
      <c r="I24" s="17">
        <f t="shared" si="24"/>
        <v>0.4438202247191011</v>
      </c>
      <c r="J24" s="17">
        <f t="shared" si="24"/>
        <v>0.3</v>
      </c>
      <c r="K24" s="17">
        <f t="shared" si="24"/>
        <v>0.38095238095238093</v>
      </c>
      <c r="L24" s="17">
        <f t="shared" si="24"/>
        <v>0.43283582089552236</v>
      </c>
      <c r="M24" s="17">
        <f t="shared" si="24"/>
        <v>0.46323529411764708</v>
      </c>
      <c r="N24" s="17">
        <f t="shared" si="24"/>
        <v>0.431924882629108</v>
      </c>
      <c r="O24" s="17">
        <f t="shared" si="24"/>
        <v>0.45384615384615384</v>
      </c>
      <c r="P24" s="17">
        <f t="shared" ref="P24:V24" si="25">P7/SUM(P7:P9)</f>
        <v>0.40740740740740738</v>
      </c>
      <c r="Q24" s="17">
        <f t="shared" si="25"/>
        <v>0.39516129032258063</v>
      </c>
      <c r="R24" s="17">
        <f t="shared" si="25"/>
        <v>0.53113553113553114</v>
      </c>
      <c r="S24" s="17">
        <f t="shared" si="25"/>
        <v>0.51903114186851207</v>
      </c>
      <c r="T24" s="17">
        <f t="shared" si="25"/>
        <v>0.51459854014598538</v>
      </c>
      <c r="U24" s="17">
        <f t="shared" si="25"/>
        <v>0.46527777777777779</v>
      </c>
      <c r="V24" s="17">
        <f t="shared" si="25"/>
        <v>0.46766169154228854</v>
      </c>
      <c r="W24" s="17">
        <f t="shared" ref="W24:AG24" si="26">W7/SUM(W7:W9)</f>
        <v>0.45569620253164556</v>
      </c>
      <c r="X24" s="17">
        <f t="shared" si="26"/>
        <v>0.59813084112149528</v>
      </c>
      <c r="Y24" s="17">
        <f t="shared" si="26"/>
        <v>0.45731707317073172</v>
      </c>
      <c r="Z24" s="17">
        <f t="shared" si="26"/>
        <v>0.58503401360544216</v>
      </c>
      <c r="AA24" s="17">
        <f t="shared" si="26"/>
        <v>0.5494505494505495</v>
      </c>
      <c r="AB24" s="17">
        <f t="shared" si="26"/>
        <v>0.5</v>
      </c>
      <c r="AC24" s="17">
        <f t="shared" si="26"/>
        <v>0.57046979865771807</v>
      </c>
      <c r="AD24" s="17">
        <f t="shared" si="26"/>
        <v>0.65610859728506787</v>
      </c>
      <c r="AE24" s="17">
        <f t="shared" si="26"/>
        <v>0.57383966244725737</v>
      </c>
      <c r="AF24" s="17">
        <f t="shared" si="26"/>
        <v>0.41365461847389556</v>
      </c>
      <c r="AG24" s="17">
        <f t="shared" si="26"/>
        <v>0.42708333333333331</v>
      </c>
    </row>
    <row r="25" spans="1:33" x14ac:dyDescent="0.2">
      <c r="A25" s="1" t="s">
        <v>22</v>
      </c>
      <c r="B25" s="17">
        <f>B8/SUM(B7:B9)</f>
        <v>0.39534883720930231</v>
      </c>
      <c r="C25" s="17">
        <f t="shared" ref="C25:O25" si="27">C8/SUM(C7:C9)</f>
        <v>0.33920704845814981</v>
      </c>
      <c r="D25" s="17">
        <f t="shared" si="27"/>
        <v>0.50282485875706218</v>
      </c>
      <c r="E25" s="17">
        <f t="shared" si="27"/>
        <v>0.35177865612648224</v>
      </c>
      <c r="F25" s="17">
        <f t="shared" si="27"/>
        <v>0.375</v>
      </c>
      <c r="G25" s="17">
        <f t="shared" si="27"/>
        <v>0.40392156862745099</v>
      </c>
      <c r="H25" s="17">
        <f t="shared" si="27"/>
        <v>0.28901734104046245</v>
      </c>
      <c r="I25" s="17">
        <f t="shared" si="27"/>
        <v>0.398876404494382</v>
      </c>
      <c r="J25" s="17">
        <f t="shared" si="27"/>
        <v>0.47499999999999998</v>
      </c>
      <c r="K25" s="17">
        <f t="shared" si="27"/>
        <v>0.42857142857142855</v>
      </c>
      <c r="L25" s="17">
        <f t="shared" si="27"/>
        <v>0.41044776119402987</v>
      </c>
      <c r="M25" s="17">
        <f t="shared" si="27"/>
        <v>0.39705882352941174</v>
      </c>
      <c r="N25" s="17">
        <f t="shared" si="27"/>
        <v>0.40375586854460094</v>
      </c>
      <c r="O25" s="17">
        <f t="shared" si="27"/>
        <v>0.36538461538461536</v>
      </c>
      <c r="P25" s="17">
        <f t="shared" ref="P25:V25" si="28">P8/SUM(P7:P9)</f>
        <v>0.44444444444444442</v>
      </c>
      <c r="Q25" s="17">
        <f t="shared" si="28"/>
        <v>0.42338709677419356</v>
      </c>
      <c r="R25" s="17">
        <f t="shared" si="28"/>
        <v>0.36263736263736263</v>
      </c>
      <c r="S25" s="17">
        <f t="shared" si="28"/>
        <v>0.32871972318339099</v>
      </c>
      <c r="T25" s="17">
        <f t="shared" si="28"/>
        <v>0.33941605839416056</v>
      </c>
      <c r="U25" s="17">
        <f t="shared" si="28"/>
        <v>0.38541666666666669</v>
      </c>
      <c r="V25" s="17">
        <f t="shared" si="28"/>
        <v>0.37810945273631841</v>
      </c>
      <c r="W25" s="17">
        <f t="shared" ref="W25:AG25" si="29">W8/SUM(W7:W9)</f>
        <v>0.45991561181434598</v>
      </c>
      <c r="X25" s="17">
        <f t="shared" si="29"/>
        <v>0.32242990654205606</v>
      </c>
      <c r="Y25" s="17">
        <f t="shared" si="29"/>
        <v>0.42682926829268292</v>
      </c>
      <c r="Z25" s="17">
        <f t="shared" si="29"/>
        <v>0.30612244897959184</v>
      </c>
      <c r="AA25" s="17">
        <f t="shared" si="29"/>
        <v>0.39926739926739929</v>
      </c>
      <c r="AB25" s="17">
        <f t="shared" si="29"/>
        <v>0.42916666666666664</v>
      </c>
      <c r="AC25" s="17">
        <f t="shared" si="29"/>
        <v>0.32885906040268459</v>
      </c>
      <c r="AD25" s="17">
        <f t="shared" si="29"/>
        <v>0.28054298642533937</v>
      </c>
      <c r="AE25" s="17">
        <f t="shared" si="29"/>
        <v>0.34599156118143459</v>
      </c>
      <c r="AF25" s="17">
        <f t="shared" si="29"/>
        <v>0.48995983935742971</v>
      </c>
      <c r="AG25" s="17">
        <f t="shared" si="29"/>
        <v>0.46875</v>
      </c>
    </row>
    <row r="26" spans="1:33" x14ac:dyDescent="0.2">
      <c r="A26" s="1" t="s">
        <v>21</v>
      </c>
      <c r="B26" s="17">
        <f>B9/SUM(B7:B9)</f>
        <v>0.2131782945736434</v>
      </c>
      <c r="C26" s="17">
        <f t="shared" ref="C26:O26" si="30">C9/SUM(C7:C9)</f>
        <v>0.27312775330396477</v>
      </c>
      <c r="D26" s="17">
        <f t="shared" si="30"/>
        <v>0.19209039548022599</v>
      </c>
      <c r="E26" s="17">
        <f t="shared" si="30"/>
        <v>0.22134387351778656</v>
      </c>
      <c r="F26" s="17">
        <f t="shared" si="30"/>
        <v>0.14204545454545456</v>
      </c>
      <c r="G26" s="17">
        <f t="shared" si="30"/>
        <v>0.14509803921568629</v>
      </c>
      <c r="H26" s="17">
        <f t="shared" si="30"/>
        <v>0.2774566473988439</v>
      </c>
      <c r="I26" s="17">
        <f t="shared" si="30"/>
        <v>0.15730337078651685</v>
      </c>
      <c r="J26" s="17">
        <f t="shared" si="30"/>
        <v>0.22500000000000001</v>
      </c>
      <c r="K26" s="17">
        <f t="shared" si="30"/>
        <v>0.19047619047619047</v>
      </c>
      <c r="L26" s="17">
        <f t="shared" si="30"/>
        <v>0.15671641791044777</v>
      </c>
      <c r="M26" s="17">
        <f t="shared" si="30"/>
        <v>0.13970588235294118</v>
      </c>
      <c r="N26" s="17">
        <f t="shared" si="30"/>
        <v>0.16431924882629109</v>
      </c>
      <c r="O26" s="17">
        <f t="shared" si="30"/>
        <v>0.18076923076923077</v>
      </c>
      <c r="P26" s="17">
        <f t="shared" ref="P26:V26" si="31">P9/SUM(P7:P9)</f>
        <v>0.14814814814814814</v>
      </c>
      <c r="Q26" s="17">
        <f t="shared" si="31"/>
        <v>0.18145161290322581</v>
      </c>
      <c r="R26" s="17">
        <f t="shared" si="31"/>
        <v>0.10622710622710622</v>
      </c>
      <c r="S26" s="17">
        <f t="shared" si="31"/>
        <v>0.15224913494809689</v>
      </c>
      <c r="T26" s="17">
        <f t="shared" si="31"/>
        <v>0.145985401459854</v>
      </c>
      <c r="U26" s="17">
        <f t="shared" si="31"/>
        <v>0.14930555555555555</v>
      </c>
      <c r="V26" s="17">
        <f t="shared" si="31"/>
        <v>0.15422885572139303</v>
      </c>
      <c r="W26" s="17">
        <f t="shared" ref="W26:AG26" si="32">W9/SUM(W7:W9)</f>
        <v>8.4388185654008435E-2</v>
      </c>
      <c r="X26" s="17">
        <f t="shared" si="32"/>
        <v>7.9439252336448593E-2</v>
      </c>
      <c r="Y26" s="17">
        <f t="shared" si="32"/>
        <v>0.11585365853658537</v>
      </c>
      <c r="Z26" s="17">
        <f t="shared" si="32"/>
        <v>0.10884353741496598</v>
      </c>
      <c r="AA26" s="17">
        <f t="shared" si="32"/>
        <v>5.128205128205128E-2</v>
      </c>
      <c r="AB26" s="17">
        <f t="shared" si="32"/>
        <v>7.0833333333333331E-2</v>
      </c>
      <c r="AC26" s="17">
        <f t="shared" si="32"/>
        <v>0.10067114093959731</v>
      </c>
      <c r="AD26" s="17">
        <f t="shared" si="32"/>
        <v>6.3348416289592757E-2</v>
      </c>
      <c r="AE26" s="17">
        <f t="shared" si="32"/>
        <v>8.0168776371308023E-2</v>
      </c>
      <c r="AF26" s="17">
        <f t="shared" si="32"/>
        <v>9.6385542168674704E-2</v>
      </c>
      <c r="AG26" s="17">
        <f t="shared" si="32"/>
        <v>0.10416666666666667</v>
      </c>
    </row>
    <row r="27" spans="1:33" x14ac:dyDescent="0.2">
      <c r="A27" s="1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</row>
    <row r="29" spans="1:33" x14ac:dyDescent="0.2">
      <c r="A29" s="1" t="s">
        <v>38</v>
      </c>
      <c r="D29" s="4"/>
      <c r="E29" s="4"/>
      <c r="F29" s="4"/>
      <c r="G29" s="4"/>
      <c r="H29" s="4"/>
      <c r="I29" s="4"/>
      <c r="J29" s="4"/>
    </row>
    <row r="30" spans="1:33" x14ac:dyDescent="0.2">
      <c r="A30" s="1"/>
      <c r="B30" s="1">
        <v>1994</v>
      </c>
      <c r="C30" s="1">
        <v>1995</v>
      </c>
      <c r="D30" s="1">
        <v>1996</v>
      </c>
      <c r="E30" s="1">
        <v>1997</v>
      </c>
      <c r="F30" s="1">
        <v>1998</v>
      </c>
      <c r="G30" s="1">
        <v>1999</v>
      </c>
      <c r="H30" s="1">
        <v>2000</v>
      </c>
      <c r="I30" s="1">
        <v>2001</v>
      </c>
      <c r="J30" s="1">
        <v>2002</v>
      </c>
      <c r="K30" s="1">
        <v>2003</v>
      </c>
      <c r="L30" s="1">
        <v>2004</v>
      </c>
      <c r="M30" s="1">
        <v>2005</v>
      </c>
      <c r="N30" s="1">
        <v>2006</v>
      </c>
      <c r="O30" s="1">
        <v>2007</v>
      </c>
      <c r="P30" s="1">
        <v>2008</v>
      </c>
      <c r="Q30" s="1">
        <v>2009</v>
      </c>
      <c r="R30" s="1">
        <v>2010</v>
      </c>
      <c r="S30" s="1">
        <v>2011</v>
      </c>
      <c r="T30" s="1">
        <v>2012</v>
      </c>
      <c r="U30" s="1">
        <v>2013</v>
      </c>
      <c r="V30" s="1">
        <v>2014</v>
      </c>
      <c r="W30" s="1">
        <v>2015</v>
      </c>
      <c r="X30" s="1">
        <v>2016</v>
      </c>
      <c r="Y30" s="1">
        <v>2017</v>
      </c>
      <c r="Z30" s="1">
        <v>2018</v>
      </c>
      <c r="AA30" s="1">
        <v>2019</v>
      </c>
      <c r="AB30" s="1">
        <v>2020</v>
      </c>
      <c r="AC30" s="1">
        <v>2021</v>
      </c>
      <c r="AD30" s="1">
        <v>2022</v>
      </c>
      <c r="AE30" s="1">
        <v>2023</v>
      </c>
      <c r="AF30" s="1">
        <v>2024</v>
      </c>
      <c r="AG30" s="1">
        <v>2025</v>
      </c>
    </row>
    <row r="31" spans="1:33" x14ac:dyDescent="0.2">
      <c r="A31" s="1" t="s">
        <v>0</v>
      </c>
      <c r="E31">
        <f t="shared" ref="E31:P31" si="33">E6/E$5</f>
        <v>1.906857352401907E-2</v>
      </c>
      <c r="F31">
        <f t="shared" si="33"/>
        <v>1.9446081319976428E-2</v>
      </c>
      <c r="G31">
        <f t="shared" si="33"/>
        <v>1.3881473571809931E-2</v>
      </c>
      <c r="H31">
        <f t="shared" si="33"/>
        <v>1.5372549019607842E-2</v>
      </c>
      <c r="I31">
        <f t="shared" si="33"/>
        <v>1.0369647431987313E-2</v>
      </c>
      <c r="J31">
        <f t="shared" si="33"/>
        <v>1.3285851253252979E-2</v>
      </c>
      <c r="K31">
        <f t="shared" si="33"/>
        <v>1.1327965060734271E-2</v>
      </c>
      <c r="L31">
        <f t="shared" si="33"/>
        <v>1.1292769256699815E-2</v>
      </c>
      <c r="M31">
        <f t="shared" si="33"/>
        <v>1.2668507389962644E-2</v>
      </c>
      <c r="N31">
        <f t="shared" si="33"/>
        <v>1.3246720163036557E-2</v>
      </c>
      <c r="O31">
        <f t="shared" si="33"/>
        <v>2.2483318827966347E-2</v>
      </c>
      <c r="P31">
        <f t="shared" si="33"/>
        <v>1.8932670689859189E-2</v>
      </c>
      <c r="Q31">
        <f t="shared" ref="Q31:T32" si="34">Q6/Q$5</f>
        <v>2.0743738932456363E-2</v>
      </c>
      <c r="R31">
        <f t="shared" si="34"/>
        <v>2.2721470513147816E-2</v>
      </c>
      <c r="S31">
        <f t="shared" si="34"/>
        <v>2.4431245096940491E-2</v>
      </c>
      <c r="T31">
        <f t="shared" si="34"/>
        <v>2.1859860569537988E-2</v>
      </c>
      <c r="U31">
        <f t="shared" ref="U31:AG32" si="35">U6/U$5</f>
        <v>1.4614011601963409E-2</v>
      </c>
      <c r="V31">
        <f t="shared" si="35"/>
        <v>1.4899313234780585E-2</v>
      </c>
      <c r="W31">
        <f t="shared" si="35"/>
        <v>1.6175449042373724E-2</v>
      </c>
      <c r="X31">
        <f t="shared" si="35"/>
        <v>1.499877059257438E-2</v>
      </c>
      <c r="Y31">
        <f t="shared" si="35"/>
        <v>1.0248901903367497E-2</v>
      </c>
      <c r="Z31">
        <f t="shared" si="35"/>
        <v>8.2285714285714288E-3</v>
      </c>
      <c r="AA31">
        <f t="shared" si="35"/>
        <v>1.4248261712071128E-2</v>
      </c>
      <c r="AB31">
        <f t="shared" si="35"/>
        <v>1.872791519434629E-2</v>
      </c>
      <c r="AC31">
        <f t="shared" si="35"/>
        <v>2.0915501374447233E-2</v>
      </c>
      <c r="AD31">
        <f t="shared" si="35"/>
        <v>1.8033813400125234E-2</v>
      </c>
      <c r="AE31">
        <f t="shared" si="35"/>
        <v>2.5735837893802693E-2</v>
      </c>
      <c r="AF31">
        <f t="shared" si="35"/>
        <v>1.910563477779316E-2</v>
      </c>
      <c r="AG31">
        <f t="shared" si="35"/>
        <v>2.1707459207459208E-2</v>
      </c>
    </row>
    <row r="32" spans="1:33" x14ac:dyDescent="0.2">
      <c r="A32" s="1" t="s">
        <v>1</v>
      </c>
      <c r="E32">
        <f t="shared" ref="E32:P32" si="36">E7/E$5</f>
        <v>1.9801980198019802E-2</v>
      </c>
      <c r="F32">
        <f t="shared" si="36"/>
        <v>2.5044195639363581E-2</v>
      </c>
      <c r="G32">
        <f t="shared" si="36"/>
        <v>1.5349706353443673E-2</v>
      </c>
      <c r="H32">
        <f t="shared" si="36"/>
        <v>1.1764705882352941E-2</v>
      </c>
      <c r="I32">
        <f t="shared" si="36"/>
        <v>9.6376723191411492E-3</v>
      </c>
      <c r="J32">
        <f t="shared" si="36"/>
        <v>8.2180523215997815E-3</v>
      </c>
      <c r="K32">
        <f t="shared" si="36"/>
        <v>9.8266684864200902E-3</v>
      </c>
      <c r="L32">
        <f t="shared" si="36"/>
        <v>9.7758301028147646E-3</v>
      </c>
      <c r="M32">
        <f t="shared" si="36"/>
        <v>1.0232255968815981E-2</v>
      </c>
      <c r="N32">
        <f t="shared" si="36"/>
        <v>1.1718252451916954E-2</v>
      </c>
      <c r="O32">
        <f t="shared" si="36"/>
        <v>1.7116333043225993E-2</v>
      </c>
      <c r="P32">
        <f t="shared" si="36"/>
        <v>1.4317832209206011E-2</v>
      </c>
      <c r="Q32">
        <f t="shared" si="34"/>
        <v>1.2395648874272705E-2</v>
      </c>
      <c r="R32">
        <f t="shared" si="34"/>
        <v>1.8509063058463109E-2</v>
      </c>
      <c r="S32">
        <f t="shared" si="34"/>
        <v>1.6810489745601256E-2</v>
      </c>
      <c r="T32">
        <f t="shared" si="34"/>
        <v>1.6660758596242466E-2</v>
      </c>
      <c r="U32">
        <f t="shared" si="35"/>
        <v>1.4948683623382419E-2</v>
      </c>
      <c r="V32">
        <f t="shared" si="35"/>
        <v>1.0941683156791992E-2</v>
      </c>
      <c r="W32">
        <f t="shared" si="35"/>
        <v>1.0717475439118785E-2</v>
      </c>
      <c r="X32">
        <f t="shared" si="35"/>
        <v>1.573641504794689E-2</v>
      </c>
      <c r="Y32">
        <f t="shared" si="35"/>
        <v>9.1508052708638363E-3</v>
      </c>
      <c r="Z32">
        <f t="shared" si="35"/>
        <v>9.8285714285714278E-3</v>
      </c>
      <c r="AA32">
        <f t="shared" si="35"/>
        <v>1.7097914054485353E-2</v>
      </c>
      <c r="AB32">
        <f t="shared" si="35"/>
        <v>1.4134275618374558E-2</v>
      </c>
      <c r="AC32">
        <f t="shared" si="35"/>
        <v>2.0317915620891597E-2</v>
      </c>
      <c r="AD32">
        <f t="shared" si="35"/>
        <v>1.8159048215403883E-2</v>
      </c>
      <c r="AE32">
        <f t="shared" si="35"/>
        <v>2.0115367549179114E-2</v>
      </c>
      <c r="AF32">
        <f t="shared" si="35"/>
        <v>1.4260002768932576E-2</v>
      </c>
      <c r="AG32">
        <f t="shared" si="35"/>
        <v>1.1946386946386946E-2</v>
      </c>
    </row>
    <row r="33" spans="1:33" x14ac:dyDescent="0.2">
      <c r="A33" s="1" t="s">
        <v>2</v>
      </c>
      <c r="E33">
        <f t="shared" ref="E33:P33" si="37">2*E8/E$5</f>
        <v>3.2636596993032639E-2</v>
      </c>
      <c r="F33">
        <f t="shared" si="37"/>
        <v>3.8892162639952856E-2</v>
      </c>
      <c r="G33">
        <f t="shared" si="37"/>
        <v>2.7495995728777364E-2</v>
      </c>
      <c r="H33">
        <f t="shared" si="37"/>
        <v>1.5686274509803921E-2</v>
      </c>
      <c r="I33">
        <f t="shared" si="37"/>
        <v>1.7323411004025863E-2</v>
      </c>
      <c r="J33">
        <f t="shared" si="37"/>
        <v>2.602383235173264E-2</v>
      </c>
      <c r="K33">
        <f t="shared" si="37"/>
        <v>2.2110004094445204E-2</v>
      </c>
      <c r="L33">
        <f t="shared" si="37"/>
        <v>1.8540367436372829E-2</v>
      </c>
      <c r="M33">
        <f t="shared" si="37"/>
        <v>1.7541010232255967E-2</v>
      </c>
      <c r="N33">
        <f t="shared" si="37"/>
        <v>2.1908037192714305E-2</v>
      </c>
      <c r="O33">
        <f t="shared" si="37"/>
        <v>2.7560197272991006E-2</v>
      </c>
      <c r="P33">
        <f t="shared" si="37"/>
        <v>3.1238906638267661E-2</v>
      </c>
      <c r="Q33">
        <f t="shared" ref="Q33:V33" si="38">2*Q8/Q$5</f>
        <v>2.6562104730584367E-2</v>
      </c>
      <c r="R33">
        <f t="shared" si="38"/>
        <v>2.5274444728108247E-2</v>
      </c>
      <c r="S33">
        <f t="shared" si="38"/>
        <v>2.1293287011094925E-2</v>
      </c>
      <c r="T33">
        <f t="shared" si="38"/>
        <v>2.197802197802198E-2</v>
      </c>
      <c r="U33">
        <f t="shared" si="38"/>
        <v>2.4765729585006693E-2</v>
      </c>
      <c r="V33">
        <f t="shared" si="38"/>
        <v>1.7692934466301945E-2</v>
      </c>
      <c r="W33">
        <f t="shared" ref="W33:AG33" si="39">2*W8/W$5</f>
        <v>2.1633422645628661E-2</v>
      </c>
      <c r="X33">
        <f t="shared" si="39"/>
        <v>1.6965822473567739E-2</v>
      </c>
      <c r="Y33">
        <f t="shared" si="39"/>
        <v>1.7081503172279161E-2</v>
      </c>
      <c r="Z33">
        <f t="shared" si="39"/>
        <v>1.0285714285714285E-2</v>
      </c>
      <c r="AA33">
        <f t="shared" si="39"/>
        <v>2.4848968425852047E-2</v>
      </c>
      <c r="AB33">
        <f t="shared" si="39"/>
        <v>2.4263839811542991E-2</v>
      </c>
      <c r="AC33">
        <f t="shared" si="39"/>
        <v>2.34253615393809E-2</v>
      </c>
      <c r="AD33">
        <f t="shared" si="39"/>
        <v>1.5529117094552285E-2</v>
      </c>
      <c r="AE33">
        <f t="shared" si="39"/>
        <v>2.4256766750480697E-2</v>
      </c>
      <c r="AF33">
        <f t="shared" si="39"/>
        <v>3.3780977433199501E-2</v>
      </c>
      <c r="AG33">
        <f t="shared" si="39"/>
        <v>2.6223776223776224E-2</v>
      </c>
    </row>
    <row r="34" spans="1:33" x14ac:dyDescent="0.2">
      <c r="A34" s="1" t="s">
        <v>3</v>
      </c>
      <c r="E34">
        <f t="shared" ref="E34:P34" si="40">3*E9/E$5</f>
        <v>3.0803080308030802E-2</v>
      </c>
      <c r="F34">
        <f t="shared" si="40"/>
        <v>2.2097819681791395E-2</v>
      </c>
      <c r="G34">
        <f t="shared" si="40"/>
        <v>1.4815803523758676E-2</v>
      </c>
      <c r="H34">
        <f t="shared" si="40"/>
        <v>2.2588235294117649E-2</v>
      </c>
      <c r="I34">
        <f t="shared" si="40"/>
        <v>1.0247651579846286E-2</v>
      </c>
      <c r="J34">
        <f t="shared" si="40"/>
        <v>1.8490617723599508E-2</v>
      </c>
      <c r="K34">
        <f t="shared" si="40"/>
        <v>1.4740002729630134E-2</v>
      </c>
      <c r="L34">
        <f t="shared" si="40"/>
        <v>1.0618574077195348E-2</v>
      </c>
      <c r="M34">
        <f t="shared" si="40"/>
        <v>9.2577554003573162E-3</v>
      </c>
      <c r="N34">
        <f t="shared" si="40"/>
        <v>1.3374092472296522E-2</v>
      </c>
      <c r="O34">
        <f t="shared" si="40"/>
        <v>2.0452567449956483E-2</v>
      </c>
      <c r="P34">
        <f t="shared" si="40"/>
        <v>1.5619453319133831E-2</v>
      </c>
      <c r="Q34">
        <f t="shared" ref="Q34:V34" si="41">3*Q9/Q$5</f>
        <v>1.7075638755375665E-2</v>
      </c>
      <c r="R34">
        <f t="shared" si="41"/>
        <v>1.1105437835077865E-2</v>
      </c>
      <c r="S34">
        <f t="shared" si="41"/>
        <v>1.4793230976129104E-2</v>
      </c>
      <c r="T34">
        <f t="shared" si="41"/>
        <v>1.4179369018078695E-2</v>
      </c>
      <c r="U34">
        <f t="shared" si="41"/>
        <v>1.4390896921017403E-2</v>
      </c>
      <c r="V34">
        <f t="shared" si="41"/>
        <v>1.0825282272145268E-2</v>
      </c>
      <c r="W34">
        <f t="shared" ref="W34:AG34" si="42">3*W9/W$5</f>
        <v>5.9541530217326584E-3</v>
      </c>
      <c r="X34">
        <f t="shared" si="42"/>
        <v>6.2699778706663389E-3</v>
      </c>
      <c r="Y34">
        <f t="shared" si="42"/>
        <v>6.9546120058565156E-3</v>
      </c>
      <c r="Z34">
        <f t="shared" si="42"/>
        <v>5.4857142857142856E-3</v>
      </c>
      <c r="AA34">
        <f t="shared" si="42"/>
        <v>4.7874159352558985E-3</v>
      </c>
      <c r="AB34">
        <f t="shared" si="42"/>
        <v>6.0070671378091873E-3</v>
      </c>
      <c r="AC34">
        <f t="shared" si="42"/>
        <v>1.0756543564001434E-2</v>
      </c>
      <c r="AD34">
        <f t="shared" si="42"/>
        <v>5.2598622417031936E-3</v>
      </c>
      <c r="AE34">
        <f t="shared" si="42"/>
        <v>8.4307055169353644E-3</v>
      </c>
      <c r="AF34">
        <f t="shared" si="42"/>
        <v>9.9681572753703446E-3</v>
      </c>
      <c r="AG34">
        <f t="shared" si="42"/>
        <v>8.7412587412587419E-3</v>
      </c>
    </row>
    <row r="35" spans="1:33" x14ac:dyDescent="0.2">
      <c r="A35" s="1" t="s">
        <v>4</v>
      </c>
      <c r="E35">
        <f t="shared" ref="E35:P35" si="43">E10/E$5</f>
        <v>1.1001100110011001E-3</v>
      </c>
      <c r="F35">
        <f t="shared" si="43"/>
        <v>4.4195639363582796E-3</v>
      </c>
      <c r="G35">
        <f t="shared" si="43"/>
        <v>5.339028296849973E-4</v>
      </c>
      <c r="H35">
        <f t="shared" si="43"/>
        <v>2.5098039215686275E-3</v>
      </c>
      <c r="I35">
        <f t="shared" si="43"/>
        <v>6.0997926070513605E-4</v>
      </c>
      <c r="J35">
        <f t="shared" si="43"/>
        <v>2.7393507738665936E-4</v>
      </c>
      <c r="K35">
        <f t="shared" si="43"/>
        <v>5.4592602702333839E-4</v>
      </c>
      <c r="L35">
        <f t="shared" si="43"/>
        <v>1.6854879487611664E-4</v>
      </c>
      <c r="M35">
        <f t="shared" si="43"/>
        <v>2.4362514211466622E-3</v>
      </c>
      <c r="N35">
        <f t="shared" si="43"/>
        <v>6.3686154629983443E-4</v>
      </c>
      <c r="O35">
        <f t="shared" si="43"/>
        <v>4.351610095735422E-4</v>
      </c>
      <c r="P35">
        <f t="shared" si="43"/>
        <v>1.1832919181161993E-3</v>
      </c>
      <c r="Q35">
        <f t="shared" ref="Q35:T36" si="44">Q10/Q$5</f>
        <v>1.1383759170250443E-3</v>
      </c>
      <c r="R35">
        <f t="shared" si="44"/>
        <v>7.6589226448812867E-4</v>
      </c>
      <c r="S35">
        <f t="shared" si="44"/>
        <v>1.120699316373417E-3</v>
      </c>
      <c r="T35">
        <f t="shared" si="44"/>
        <v>9.4529126787191303E-4</v>
      </c>
      <c r="U35">
        <f t="shared" ref="U35:AG36" si="45">U10/U$5</f>
        <v>1.2271307452030344E-3</v>
      </c>
      <c r="V35">
        <f t="shared" si="45"/>
        <v>4.6560353858689327E-4</v>
      </c>
      <c r="W35">
        <f t="shared" si="45"/>
        <v>6.9465118586881016E-4</v>
      </c>
      <c r="X35">
        <f t="shared" si="45"/>
        <v>4.917629702483403E-4</v>
      </c>
      <c r="Y35">
        <f t="shared" si="45"/>
        <v>1.3421181063933627E-3</v>
      </c>
      <c r="Z35">
        <f t="shared" si="45"/>
        <v>2.2857142857142857E-4</v>
      </c>
      <c r="AA35">
        <f t="shared" si="45"/>
        <v>6.8391656217941415E-4</v>
      </c>
      <c r="AB35">
        <f t="shared" si="45"/>
        <v>1.1778563015312132E-4</v>
      </c>
      <c r="AC35">
        <f t="shared" si="45"/>
        <v>7.1710290426676233E-4</v>
      </c>
      <c r="AD35">
        <f t="shared" si="45"/>
        <v>1.5028177833437697E-3</v>
      </c>
      <c r="AE35">
        <f t="shared" si="45"/>
        <v>1.0353498003253957E-3</v>
      </c>
      <c r="AF35">
        <f t="shared" si="45"/>
        <v>5.537865152983525E-4</v>
      </c>
      <c r="AG35">
        <f t="shared" si="45"/>
        <v>2.9137529137529138E-4</v>
      </c>
    </row>
    <row r="36" spans="1:33" x14ac:dyDescent="0.2">
      <c r="A36" s="1" t="s">
        <v>5</v>
      </c>
      <c r="E36">
        <f t="shared" ref="E36:P36" si="46">E11/E$5</f>
        <v>7.3340667400073343E-3</v>
      </c>
      <c r="F36">
        <f t="shared" si="46"/>
        <v>3.8302887448438423E-3</v>
      </c>
      <c r="G36">
        <f t="shared" si="46"/>
        <v>4.9386011745862256E-3</v>
      </c>
      <c r="H36">
        <f t="shared" si="46"/>
        <v>2.5098039215686275E-3</v>
      </c>
      <c r="I36">
        <f t="shared" si="46"/>
        <v>1.829937782115408E-3</v>
      </c>
      <c r="J36">
        <f t="shared" si="46"/>
        <v>2.0545130803999454E-3</v>
      </c>
      <c r="K36">
        <f t="shared" si="46"/>
        <v>6.0051862972567219E-3</v>
      </c>
      <c r="L36">
        <f t="shared" si="46"/>
        <v>4.2137198719029156E-3</v>
      </c>
      <c r="M36">
        <f t="shared" si="46"/>
        <v>6.4966704563910998E-3</v>
      </c>
      <c r="N36">
        <f t="shared" si="46"/>
        <v>3.9485415870589733E-3</v>
      </c>
      <c r="O36">
        <f t="shared" si="46"/>
        <v>5.9472004641717433E-3</v>
      </c>
      <c r="P36">
        <f t="shared" si="46"/>
        <v>5.4431428233345167E-3</v>
      </c>
      <c r="Q36">
        <f t="shared" si="44"/>
        <v>4.4270174550973948E-3</v>
      </c>
      <c r="R36">
        <f t="shared" si="44"/>
        <v>5.999489405157008E-3</v>
      </c>
      <c r="S36">
        <f t="shared" si="44"/>
        <v>7.6207553513392354E-3</v>
      </c>
      <c r="T36">
        <f t="shared" si="44"/>
        <v>4.3719721139075978E-3</v>
      </c>
      <c r="U36">
        <f t="shared" si="45"/>
        <v>6.4703257474341812E-3</v>
      </c>
      <c r="V36">
        <f t="shared" si="45"/>
        <v>5.1216389244558257E-3</v>
      </c>
      <c r="W36">
        <f t="shared" si="45"/>
        <v>1.9847176739108863E-3</v>
      </c>
      <c r="X36">
        <f t="shared" si="45"/>
        <v>3.8111630194246375E-3</v>
      </c>
      <c r="Y36">
        <f t="shared" si="45"/>
        <v>4.6364080039043437E-3</v>
      </c>
      <c r="Z36">
        <f t="shared" si="45"/>
        <v>1.8285714285714285E-3</v>
      </c>
      <c r="AA36">
        <f t="shared" si="45"/>
        <v>1.0258748432691212E-3</v>
      </c>
      <c r="AB36">
        <f t="shared" si="45"/>
        <v>2.3557126030624262E-3</v>
      </c>
      <c r="AC36">
        <f t="shared" si="45"/>
        <v>2.3903430142225407E-3</v>
      </c>
      <c r="AD36">
        <f t="shared" si="45"/>
        <v>2.6299311208515968E-3</v>
      </c>
      <c r="AE36">
        <f t="shared" si="45"/>
        <v>3.4018636296405855E-3</v>
      </c>
      <c r="AF36">
        <f t="shared" si="45"/>
        <v>4.0149522359130552E-3</v>
      </c>
      <c r="AG36">
        <f t="shared" si="45"/>
        <v>8.5955710955710959E-3</v>
      </c>
    </row>
    <row r="37" spans="1:33" x14ac:dyDescent="0.2">
      <c r="A37" s="9" t="s">
        <v>16</v>
      </c>
      <c r="E37" s="10">
        <f t="shared" ref="E37:P37" si="47">SUM(E7:E9)/E$5</f>
        <v>4.6387972130546386E-2</v>
      </c>
      <c r="F37" s="10">
        <f t="shared" si="47"/>
        <v>5.1856216853270479E-2</v>
      </c>
      <c r="G37" s="10">
        <f t="shared" si="47"/>
        <v>3.403630539241858E-2</v>
      </c>
      <c r="H37" s="10">
        <f t="shared" si="47"/>
        <v>2.7137254901960783E-2</v>
      </c>
      <c r="I37" s="10">
        <f t="shared" si="47"/>
        <v>2.1715261681102844E-2</v>
      </c>
      <c r="J37" s="10">
        <f t="shared" si="47"/>
        <v>2.7393507738665935E-2</v>
      </c>
      <c r="K37" s="10">
        <f t="shared" si="47"/>
        <v>2.5795004776852735E-2</v>
      </c>
      <c r="L37" s="10">
        <f t="shared" si="47"/>
        <v>2.2585538513399631E-2</v>
      </c>
      <c r="M37" s="10">
        <f t="shared" si="47"/>
        <v>2.2088679551729738E-2</v>
      </c>
      <c r="N37" s="10">
        <f t="shared" si="47"/>
        <v>2.7130301872372947E-2</v>
      </c>
      <c r="O37" s="10">
        <f t="shared" si="47"/>
        <v>3.7713954163040325E-2</v>
      </c>
      <c r="P37" s="10">
        <f t="shared" si="47"/>
        <v>3.5143769968051117E-2</v>
      </c>
      <c r="Q37" s="10">
        <f t="shared" ref="Q37:V37" si="48">SUM(Q7:Q9)/Q$5</f>
        <v>3.1368580824690108E-2</v>
      </c>
      <c r="R37" s="10">
        <f t="shared" si="48"/>
        <v>3.4848098034209851E-2</v>
      </c>
      <c r="S37" s="10">
        <f t="shared" si="48"/>
        <v>3.2388210243191752E-2</v>
      </c>
      <c r="T37" s="10">
        <f t="shared" si="48"/>
        <v>3.237622592461302E-2</v>
      </c>
      <c r="U37" s="10">
        <f t="shared" si="48"/>
        <v>3.2128514056224897E-2</v>
      </c>
      <c r="V37" s="10">
        <f t="shared" si="48"/>
        <v>2.3396577813991386E-2</v>
      </c>
      <c r="W37" s="10">
        <f t="shared" ref="W37:AG37" si="49">SUM(W7:W9)/W$5</f>
        <v>2.3518904435844E-2</v>
      </c>
      <c r="X37" s="10">
        <f t="shared" si="49"/>
        <v>2.6309318908286205E-2</v>
      </c>
      <c r="Y37" s="10">
        <f t="shared" si="49"/>
        <v>2.0009760858955589E-2</v>
      </c>
      <c r="Z37" s="10">
        <f t="shared" si="49"/>
        <v>1.6799999999999999E-2</v>
      </c>
      <c r="AA37" s="10">
        <f t="shared" si="49"/>
        <v>3.1118203579163343E-2</v>
      </c>
      <c r="AB37" s="10">
        <f t="shared" si="49"/>
        <v>2.8268551236749116E-2</v>
      </c>
      <c r="AC37" s="10">
        <f t="shared" si="49"/>
        <v>3.5616110911915862E-2</v>
      </c>
      <c r="AD37" s="10">
        <f t="shared" si="49"/>
        <v>2.7676894176581091E-2</v>
      </c>
      <c r="AE37" s="10">
        <f t="shared" si="49"/>
        <v>3.505398609673125E-2</v>
      </c>
      <c r="AF37" s="10">
        <f t="shared" si="49"/>
        <v>3.4473210577322444E-2</v>
      </c>
      <c r="AG37" s="10">
        <f t="shared" si="49"/>
        <v>2.7972027972027972E-2</v>
      </c>
    </row>
    <row r="38" spans="1:33" x14ac:dyDescent="0.2">
      <c r="A38" s="7" t="s">
        <v>4</v>
      </c>
      <c r="E38" s="8">
        <f t="shared" ref="E38:P38" si="50">E13/E$5</f>
        <v>3.7953795379537955E-2</v>
      </c>
      <c r="F38" s="8">
        <f t="shared" si="50"/>
        <v>3.8597525044195641E-2</v>
      </c>
      <c r="G38" s="8">
        <f t="shared" si="50"/>
        <v>2.415910304324613E-2</v>
      </c>
      <c r="H38" s="8">
        <f t="shared" si="50"/>
        <v>2.5411764705882352E-2</v>
      </c>
      <c r="I38" s="8">
        <f t="shared" si="50"/>
        <v>1.6103452482615591E-2</v>
      </c>
      <c r="J38" s="8">
        <f t="shared" si="50"/>
        <v>2.5612929735652649E-2</v>
      </c>
      <c r="K38" s="8">
        <f t="shared" si="50"/>
        <v>2.1427596560666031E-2</v>
      </c>
      <c r="L38" s="8">
        <f t="shared" si="50"/>
        <v>1.6517781897859431E-2</v>
      </c>
      <c r="M38" s="8">
        <f t="shared" si="50"/>
        <v>1.737859347084619E-2</v>
      </c>
      <c r="N38" s="8">
        <f t="shared" si="50"/>
        <v>2.0506941790854667E-2</v>
      </c>
      <c r="O38" s="8">
        <f t="shared" si="50"/>
        <v>2.7850304612706701E-2</v>
      </c>
      <c r="P38" s="8">
        <f t="shared" si="50"/>
        <v>2.7215714116672583E-2</v>
      </c>
      <c r="Q38" s="8">
        <f t="shared" ref="Q38:T39" si="51">Q13/Q$5</f>
        <v>2.5803187452567669E-2</v>
      </c>
      <c r="R38" s="8">
        <f t="shared" si="51"/>
        <v>2.0806739851927495E-2</v>
      </c>
      <c r="S38" s="8">
        <f t="shared" si="51"/>
        <v>2.1629496806006947E-2</v>
      </c>
      <c r="T38" s="8">
        <f t="shared" si="51"/>
        <v>2.1387214935602031E-2</v>
      </c>
      <c r="U38" s="8">
        <f t="shared" ref="U38:AG39" si="52">U13/U$5</f>
        <v>2.3203926818384651E-2</v>
      </c>
      <c r="V38" s="8">
        <f t="shared" si="52"/>
        <v>1.6528925619834711E-2</v>
      </c>
      <c r="W38" s="8">
        <f t="shared" si="52"/>
        <v>1.5480797856504911E-2</v>
      </c>
      <c r="X38" s="8">
        <f t="shared" ref="X38:AG38" si="53">X13/X$5</f>
        <v>1.3154659454143102E-2</v>
      </c>
      <c r="Y38" s="8">
        <f t="shared" si="53"/>
        <v>1.4519277696437287E-2</v>
      </c>
      <c r="Z38" s="8">
        <f t="shared" si="53"/>
        <v>9.0285714285714292E-3</v>
      </c>
      <c r="AA38" s="8">
        <f t="shared" si="53"/>
        <v>1.6300011398609371E-2</v>
      </c>
      <c r="AB38" s="8">
        <f t="shared" si="53"/>
        <v>1.6254416961130742E-2</v>
      </c>
      <c r="AC38" s="8">
        <f t="shared" si="53"/>
        <v>1.9600812716624835E-2</v>
      </c>
      <c r="AD38" s="8">
        <f t="shared" si="53"/>
        <v>1.2773951158422042E-2</v>
      </c>
      <c r="AE38" s="8">
        <f t="shared" si="53"/>
        <v>1.8784203520189321E-2</v>
      </c>
      <c r="AF38" s="8">
        <f t="shared" si="53"/>
        <v>2.4089713415478334E-2</v>
      </c>
      <c r="AG38" s="8">
        <f t="shared" si="53"/>
        <v>1.9230769230769232E-2</v>
      </c>
    </row>
    <row r="39" spans="1:33" x14ac:dyDescent="0.2">
      <c r="A39" s="11" t="s">
        <v>13</v>
      </c>
      <c r="E39" s="12">
        <f t="shared" ref="E39:P39" si="54">E14/E$5</f>
        <v>0.11074440777411075</v>
      </c>
      <c r="F39" s="12">
        <f t="shared" si="54"/>
        <v>0.11373011196228638</v>
      </c>
      <c r="G39" s="12">
        <f t="shared" si="54"/>
        <v>7.7015483182060862E-2</v>
      </c>
      <c r="H39" s="12">
        <f t="shared" si="54"/>
        <v>7.0431372549019614E-2</v>
      </c>
      <c r="I39" s="12">
        <f t="shared" si="54"/>
        <v>5.0018299377821152E-2</v>
      </c>
      <c r="J39" s="12">
        <f t="shared" si="54"/>
        <v>6.8346801807971508E-2</v>
      </c>
      <c r="K39" s="12">
        <f t="shared" si="54"/>
        <v>6.4555752695509755E-2</v>
      </c>
      <c r="L39" s="12">
        <f t="shared" si="54"/>
        <v>5.4609809539861789E-2</v>
      </c>
      <c r="M39" s="12">
        <f t="shared" si="54"/>
        <v>5.8632450868929674E-2</v>
      </c>
      <c r="N39" s="12">
        <f t="shared" si="54"/>
        <v>6.4832505413323138E-2</v>
      </c>
      <c r="O39" s="12">
        <f t="shared" si="54"/>
        <v>9.3994778067885115E-2</v>
      </c>
      <c r="P39" s="12">
        <f t="shared" si="54"/>
        <v>8.6735297597917413E-2</v>
      </c>
      <c r="Q39" s="12">
        <f t="shared" si="51"/>
        <v>8.2342524664811539E-2</v>
      </c>
      <c r="R39" s="12">
        <f t="shared" si="51"/>
        <v>8.4375797804442182E-2</v>
      </c>
      <c r="S39" s="12">
        <f t="shared" si="51"/>
        <v>8.6069707497478429E-2</v>
      </c>
      <c r="T39" s="12">
        <f t="shared" si="51"/>
        <v>7.9995273543660636E-2</v>
      </c>
      <c r="U39" s="12">
        <f t="shared" si="52"/>
        <v>7.6416778224007137E-2</v>
      </c>
      <c r="V39" s="12">
        <f t="shared" si="52"/>
        <v>5.9946455593062505E-2</v>
      </c>
      <c r="W39" s="12">
        <f t="shared" si="52"/>
        <v>5.715986900863352E-2</v>
      </c>
      <c r="X39" s="12">
        <f t="shared" si="52"/>
        <v>5.8273911974428327E-2</v>
      </c>
      <c r="Y39" s="12">
        <f t="shared" si="52"/>
        <v>4.9414348462664716E-2</v>
      </c>
      <c r="Z39" s="12">
        <f t="shared" si="52"/>
        <v>3.5885714285714285E-2</v>
      </c>
      <c r="AA39" s="12">
        <f t="shared" si="52"/>
        <v>6.2692351533112964E-2</v>
      </c>
      <c r="AB39" s="12">
        <f t="shared" si="52"/>
        <v>6.5606595995288577E-2</v>
      </c>
      <c r="AC39" s="12">
        <f t="shared" si="52"/>
        <v>7.8522768017210476E-2</v>
      </c>
      <c r="AD39" s="12">
        <f t="shared" si="52"/>
        <v>6.1114589855979964E-2</v>
      </c>
      <c r="AE39" s="12">
        <f t="shared" si="52"/>
        <v>8.2975891140363855E-2</v>
      </c>
      <c r="AF39" s="12">
        <f t="shared" si="52"/>
        <v>8.168351100650699E-2</v>
      </c>
      <c r="AG39" s="12">
        <f t="shared" si="52"/>
        <v>7.7505827505827504E-2</v>
      </c>
    </row>
    <row r="40" spans="1:33" s="1" customFormat="1" x14ac:dyDescent="0.2">
      <c r="A40" s="1" t="s">
        <v>27</v>
      </c>
      <c r="F40" s="81">
        <f t="shared" ref="F40:R40" si="55">(F39-E39)/E39</f>
        <v>2.6960315632963416E-2</v>
      </c>
      <c r="G40" s="81">
        <f t="shared" si="55"/>
        <v>-0.32282240953390007</v>
      </c>
      <c r="H40" s="81">
        <f t="shared" si="55"/>
        <v>-8.5490739796785162E-2</v>
      </c>
      <c r="I40" s="81">
        <f t="shared" si="55"/>
        <v>-0.28982926829930999</v>
      </c>
      <c r="J40" s="81">
        <f t="shared" si="55"/>
        <v>0.36643593760961579</v>
      </c>
      <c r="K40" s="81">
        <f t="shared" si="55"/>
        <v>-5.5467834809786093E-2</v>
      </c>
      <c r="L40" s="81">
        <f t="shared" si="55"/>
        <v>-0.15406749577469905</v>
      </c>
      <c r="M40" s="81">
        <f t="shared" si="55"/>
        <v>7.3661515448641232E-2</v>
      </c>
      <c r="N40" s="81">
        <f t="shared" si="55"/>
        <v>0.10574442058124808</v>
      </c>
      <c r="O40" s="81">
        <f t="shared" si="55"/>
        <v>0.44980943538500218</v>
      </c>
      <c r="P40" s="81">
        <f t="shared" si="55"/>
        <v>-7.7232806111045285E-2</v>
      </c>
      <c r="Q40" s="81">
        <f t="shared" si="55"/>
        <v>-5.0645735412930062E-2</v>
      </c>
      <c r="R40" s="81">
        <f t="shared" si="55"/>
        <v>2.4692868574377663E-2</v>
      </c>
      <c r="S40" s="81">
        <f t="shared" ref="S40:AG40" si="56">(S39-R39)/R39</f>
        <v>2.0075776906574822E-2</v>
      </c>
      <c r="T40" s="81">
        <f t="shared" si="56"/>
        <v>-7.0575747617078341E-2</v>
      </c>
      <c r="U40" s="81">
        <f t="shared" si="56"/>
        <v>-4.4733834402108666E-2</v>
      </c>
      <c r="V40" s="81">
        <f t="shared" si="56"/>
        <v>-0.21553280593253676</v>
      </c>
      <c r="W40" s="81">
        <f t="shared" si="56"/>
        <v>-4.6484592906464874E-2</v>
      </c>
      <c r="X40" s="81">
        <f t="shared" si="56"/>
        <v>1.9489949594295623E-2</v>
      </c>
      <c r="Y40" s="81">
        <f t="shared" si="56"/>
        <v>-0.15203310043182536</v>
      </c>
      <c r="Z40" s="81">
        <f t="shared" si="56"/>
        <v>-0.27377947089947097</v>
      </c>
      <c r="AA40" s="81">
        <f t="shared" si="56"/>
        <v>0.747000241766683</v>
      </c>
      <c r="AB40" s="81">
        <f t="shared" si="56"/>
        <v>4.6484848484848469E-2</v>
      </c>
      <c r="AC40" s="81">
        <f t="shared" si="56"/>
        <v>0.196873070854788</v>
      </c>
      <c r="AD40" s="81">
        <f t="shared" si="56"/>
        <v>-0.22169593101220042</v>
      </c>
      <c r="AE40" s="81">
        <f t="shared" si="56"/>
        <v>0.35771002204058477</v>
      </c>
      <c r="AF40" s="81">
        <f t="shared" si="56"/>
        <v>-1.5575369135483545E-2</v>
      </c>
      <c r="AG40" s="81">
        <f t="shared" si="56"/>
        <v>-5.1144759195606654E-2</v>
      </c>
    </row>
  </sheetData>
  <mergeCells count="1">
    <mergeCell ref="B2:K2"/>
  </mergeCells>
  <phoneticPr fontId="0" type="noConversion"/>
  <pageMargins left="0.75" right="0.75" top="1" bottom="1" header="0.5" footer="0.5"/>
  <pageSetup paperSize="9" scale="54" orientation="landscape" horizontalDpi="300" verticalDpi="300" r:id="rId1"/>
  <headerFooter alignWithMargins="0"/>
  <ignoredErrors>
    <ignoredError sqref="B24:B2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4"/>
  <sheetViews>
    <sheetView topLeftCell="U7" zoomScaleNormal="100" workbookViewId="0">
      <selection activeCell="AF24" sqref="AF24"/>
    </sheetView>
  </sheetViews>
  <sheetFormatPr defaultColWidth="4.85546875" defaultRowHeight="12.75" x14ac:dyDescent="0.2"/>
  <cols>
    <col min="1" max="1" width="20" customWidth="1"/>
    <col min="2" max="2" width="6.140625" customWidth="1"/>
    <col min="3" max="15" width="7.7109375" bestFit="1" customWidth="1"/>
    <col min="16" max="16" width="7.5703125" bestFit="1" customWidth="1"/>
    <col min="17" max="17" width="8.85546875" bestFit="1" customWidth="1"/>
    <col min="18" max="19" width="7.5703125" customWidth="1"/>
    <col min="20" max="23" width="7.85546875" bestFit="1" customWidth="1"/>
    <col min="24" max="24" width="9" customWidth="1"/>
    <col min="25" max="25" width="9.140625" customWidth="1"/>
    <col min="26" max="26" width="7.85546875" customWidth="1"/>
    <col min="27" max="27" width="10.5703125" customWidth="1"/>
    <col min="28" max="30" width="7.7109375" customWidth="1"/>
    <col min="31" max="31" width="11.42578125" customWidth="1"/>
    <col min="32" max="32" width="9.42578125" customWidth="1"/>
    <col min="33" max="33" width="8.7109375" customWidth="1"/>
  </cols>
  <sheetData>
    <row r="1" spans="1:33" x14ac:dyDescent="0.2">
      <c r="B1" s="83" t="s">
        <v>40</v>
      </c>
      <c r="C1" s="83"/>
      <c r="D1" s="83"/>
      <c r="E1" s="83"/>
      <c r="F1" s="83"/>
      <c r="G1" s="83"/>
      <c r="H1" s="83"/>
      <c r="I1" s="83"/>
      <c r="J1" s="83"/>
      <c r="K1" s="83"/>
    </row>
    <row r="2" spans="1:33" x14ac:dyDescent="0.2">
      <c r="B2" s="2">
        <v>1994</v>
      </c>
      <c r="C2" s="2">
        <v>1995</v>
      </c>
      <c r="D2" s="2">
        <v>1996</v>
      </c>
      <c r="E2" s="2">
        <v>1997</v>
      </c>
      <c r="F2" s="2">
        <v>1998</v>
      </c>
      <c r="G2" s="2">
        <v>1999</v>
      </c>
      <c r="H2" s="2">
        <v>2000</v>
      </c>
      <c r="I2" s="2">
        <v>2001</v>
      </c>
      <c r="J2" s="2">
        <v>2002</v>
      </c>
      <c r="K2" s="2">
        <v>2003</v>
      </c>
      <c r="L2" s="2">
        <v>2004</v>
      </c>
      <c r="M2" s="2">
        <v>2005</v>
      </c>
      <c r="N2" s="2">
        <v>2006</v>
      </c>
      <c r="O2" s="2">
        <v>2007</v>
      </c>
      <c r="P2" s="2">
        <v>2008</v>
      </c>
      <c r="Q2" s="2">
        <v>2009</v>
      </c>
      <c r="R2" s="2">
        <v>2010</v>
      </c>
      <c r="S2" s="2">
        <v>2011</v>
      </c>
      <c r="T2" s="2">
        <v>2012</v>
      </c>
      <c r="U2" s="2">
        <v>2013</v>
      </c>
      <c r="V2" s="2">
        <v>2014</v>
      </c>
      <c r="W2" s="2">
        <v>2015</v>
      </c>
      <c r="X2" s="2">
        <v>2106</v>
      </c>
      <c r="Y2" s="2">
        <v>2017</v>
      </c>
      <c r="Z2" s="2">
        <v>2018</v>
      </c>
      <c r="AA2" s="2">
        <v>2019</v>
      </c>
      <c r="AB2" s="4">
        <v>2020</v>
      </c>
      <c r="AC2" s="4">
        <v>2021</v>
      </c>
      <c r="AD2" s="4">
        <v>2022</v>
      </c>
      <c r="AE2" s="4">
        <v>2023</v>
      </c>
      <c r="AF2" s="4">
        <v>2024</v>
      </c>
      <c r="AG2" s="4">
        <v>2025</v>
      </c>
    </row>
    <row r="3" spans="1:33" x14ac:dyDescent="0.2">
      <c r="A3" s="2" t="s">
        <v>6</v>
      </c>
      <c r="B3">
        <v>19</v>
      </c>
      <c r="C3">
        <v>22</v>
      </c>
      <c r="D3">
        <v>21</v>
      </c>
      <c r="E3">
        <v>27</v>
      </c>
      <c r="F3">
        <v>29</v>
      </c>
      <c r="G3">
        <v>34</v>
      </c>
      <c r="H3">
        <v>40</v>
      </c>
      <c r="I3">
        <v>33</v>
      </c>
      <c r="J3">
        <v>25</v>
      </c>
      <c r="K3">
        <v>25</v>
      </c>
      <c r="L3" s="21">
        <v>6</v>
      </c>
      <c r="M3">
        <v>6</v>
      </c>
      <c r="N3">
        <v>10</v>
      </c>
      <c r="O3">
        <v>11</v>
      </c>
      <c r="P3">
        <v>22</v>
      </c>
      <c r="Q3">
        <v>18</v>
      </c>
      <c r="R3">
        <v>14</v>
      </c>
      <c r="S3">
        <v>26</v>
      </c>
      <c r="T3">
        <v>24</v>
      </c>
      <c r="U3">
        <v>25</v>
      </c>
      <c r="V3">
        <v>21</v>
      </c>
      <c r="W3">
        <v>24</v>
      </c>
      <c r="X3">
        <v>20</v>
      </c>
      <c r="Y3">
        <v>18</v>
      </c>
      <c r="Z3">
        <v>12</v>
      </c>
      <c r="AA3">
        <v>3</v>
      </c>
      <c r="AB3">
        <v>6</v>
      </c>
      <c r="AC3">
        <v>11</v>
      </c>
      <c r="AD3">
        <v>12</v>
      </c>
      <c r="AE3">
        <v>14</v>
      </c>
      <c r="AF3">
        <v>16</v>
      </c>
      <c r="AG3">
        <v>21</v>
      </c>
    </row>
    <row r="4" spans="1:33" x14ac:dyDescent="0.2">
      <c r="A4" s="2" t="s">
        <v>7</v>
      </c>
      <c r="B4">
        <v>19</v>
      </c>
      <c r="C4">
        <v>19</v>
      </c>
      <c r="D4">
        <v>25</v>
      </c>
      <c r="E4">
        <v>18</v>
      </c>
      <c r="F4">
        <v>31</v>
      </c>
      <c r="G4">
        <v>48</v>
      </c>
      <c r="H4">
        <v>50</v>
      </c>
      <c r="I4">
        <v>18</v>
      </c>
      <c r="J4">
        <v>15</v>
      </c>
      <c r="K4">
        <v>14</v>
      </c>
      <c r="L4" s="21">
        <v>17</v>
      </c>
      <c r="M4">
        <v>19</v>
      </c>
      <c r="N4">
        <v>20</v>
      </c>
      <c r="O4">
        <v>18</v>
      </c>
      <c r="P4">
        <v>21</v>
      </c>
      <c r="Q4">
        <v>15</v>
      </c>
      <c r="R4">
        <v>19</v>
      </c>
      <c r="S4">
        <v>36</v>
      </c>
      <c r="T4">
        <v>26</v>
      </c>
      <c r="U4">
        <v>28</v>
      </c>
      <c r="V4">
        <v>19</v>
      </c>
      <c r="W4">
        <v>21</v>
      </c>
      <c r="X4">
        <v>22</v>
      </c>
      <c r="Y4">
        <v>22</v>
      </c>
      <c r="Z4">
        <v>11</v>
      </c>
      <c r="AA4">
        <v>7</v>
      </c>
      <c r="AB4">
        <v>5</v>
      </c>
      <c r="AC4">
        <v>14</v>
      </c>
      <c r="AD4">
        <v>13</v>
      </c>
      <c r="AE4">
        <v>11</v>
      </c>
      <c r="AF4">
        <v>16</v>
      </c>
      <c r="AG4">
        <v>17</v>
      </c>
    </row>
    <row r="5" spans="1:33" x14ac:dyDescent="0.2">
      <c r="A5" s="2" t="s">
        <v>8</v>
      </c>
      <c r="B5">
        <v>17</v>
      </c>
      <c r="C5">
        <v>16</v>
      </c>
      <c r="D5">
        <v>13</v>
      </c>
      <c r="E5">
        <v>22</v>
      </c>
      <c r="F5">
        <v>21</v>
      </c>
      <c r="G5">
        <v>28</v>
      </c>
      <c r="H5">
        <v>22</v>
      </c>
      <c r="I5">
        <v>15</v>
      </c>
      <c r="J5">
        <v>18</v>
      </c>
      <c r="K5">
        <v>18</v>
      </c>
      <c r="L5" s="21">
        <v>14</v>
      </c>
      <c r="M5">
        <v>18</v>
      </c>
      <c r="N5">
        <v>24</v>
      </c>
      <c r="O5">
        <v>30</v>
      </c>
      <c r="P5">
        <v>33</v>
      </c>
      <c r="Q5">
        <v>28</v>
      </c>
      <c r="R5">
        <v>22</v>
      </c>
      <c r="S5">
        <v>26</v>
      </c>
      <c r="T5">
        <v>25</v>
      </c>
      <c r="U5">
        <v>30</v>
      </c>
      <c r="V5">
        <v>17</v>
      </c>
      <c r="W5">
        <v>21</v>
      </c>
      <c r="X5">
        <v>25</v>
      </c>
      <c r="Y5">
        <v>29</v>
      </c>
      <c r="Z5">
        <v>10</v>
      </c>
      <c r="AA5">
        <v>13</v>
      </c>
      <c r="AB5">
        <v>15</v>
      </c>
      <c r="AC5">
        <v>15</v>
      </c>
      <c r="AD5">
        <v>19</v>
      </c>
      <c r="AE5">
        <v>16</v>
      </c>
      <c r="AF5">
        <v>20</v>
      </c>
      <c r="AG5">
        <v>24</v>
      </c>
    </row>
    <row r="6" spans="1:33" x14ac:dyDescent="0.2">
      <c r="A6" s="13" t="s">
        <v>9</v>
      </c>
      <c r="B6" s="8">
        <v>11</v>
      </c>
      <c r="C6" s="8">
        <v>15</v>
      </c>
      <c r="D6" s="8">
        <v>18</v>
      </c>
      <c r="E6" s="8">
        <v>16</v>
      </c>
      <c r="F6" s="8">
        <v>18</v>
      </c>
      <c r="G6" s="8">
        <v>26</v>
      </c>
      <c r="H6" s="8">
        <v>28</v>
      </c>
      <c r="I6" s="8">
        <v>12</v>
      </c>
      <c r="J6" s="8">
        <v>14</v>
      </c>
      <c r="K6" s="8">
        <v>12</v>
      </c>
      <c r="L6" s="22">
        <v>13</v>
      </c>
      <c r="M6" s="8">
        <v>12</v>
      </c>
      <c r="N6" s="8">
        <v>17</v>
      </c>
      <c r="O6" s="8">
        <v>15</v>
      </c>
      <c r="P6">
        <v>24</v>
      </c>
      <c r="Q6">
        <v>38</v>
      </c>
      <c r="R6">
        <v>14</v>
      </c>
      <c r="S6">
        <v>23</v>
      </c>
      <c r="T6">
        <v>33</v>
      </c>
      <c r="U6">
        <v>30</v>
      </c>
      <c r="V6">
        <v>18</v>
      </c>
      <c r="W6">
        <v>24</v>
      </c>
      <c r="X6">
        <v>23</v>
      </c>
      <c r="Y6">
        <v>19</v>
      </c>
      <c r="Z6">
        <v>12</v>
      </c>
      <c r="AA6">
        <v>11</v>
      </c>
      <c r="AB6">
        <v>8</v>
      </c>
      <c r="AC6">
        <v>18</v>
      </c>
      <c r="AD6">
        <v>14</v>
      </c>
      <c r="AE6">
        <v>12</v>
      </c>
      <c r="AF6">
        <v>24</v>
      </c>
      <c r="AG6">
        <v>15</v>
      </c>
    </row>
    <row r="7" spans="1:33" x14ac:dyDescent="0.2">
      <c r="A7" s="2" t="s">
        <v>11</v>
      </c>
      <c r="B7">
        <f>B3+B4</f>
        <v>38</v>
      </c>
      <c r="C7">
        <f t="shared" ref="C7:N7" si="0">C3+C4</f>
        <v>41</v>
      </c>
      <c r="D7">
        <f t="shared" si="0"/>
        <v>46</v>
      </c>
      <c r="E7">
        <f t="shared" si="0"/>
        <v>45</v>
      </c>
      <c r="F7">
        <f t="shared" si="0"/>
        <v>60</v>
      </c>
      <c r="G7">
        <f t="shared" si="0"/>
        <v>82</v>
      </c>
      <c r="H7">
        <f t="shared" si="0"/>
        <v>90</v>
      </c>
      <c r="I7">
        <f t="shared" si="0"/>
        <v>51</v>
      </c>
      <c r="J7">
        <f t="shared" si="0"/>
        <v>40</v>
      </c>
      <c r="K7">
        <f t="shared" si="0"/>
        <v>39</v>
      </c>
      <c r="L7">
        <f t="shared" si="0"/>
        <v>23</v>
      </c>
      <c r="M7">
        <f t="shared" si="0"/>
        <v>25</v>
      </c>
      <c r="N7">
        <f t="shared" si="0"/>
        <v>30</v>
      </c>
      <c r="O7" s="10">
        <f t="shared" ref="O7:T7" si="1">O3+O4</f>
        <v>29</v>
      </c>
      <c r="P7" s="10">
        <f t="shared" si="1"/>
        <v>43</v>
      </c>
      <c r="Q7" s="10">
        <f t="shared" si="1"/>
        <v>33</v>
      </c>
      <c r="R7" s="10">
        <f t="shared" si="1"/>
        <v>33</v>
      </c>
      <c r="S7" s="10">
        <f t="shared" si="1"/>
        <v>62</v>
      </c>
      <c r="T7" s="10">
        <f t="shared" si="1"/>
        <v>50</v>
      </c>
      <c r="U7" s="10">
        <f t="shared" ref="U7:AG7" si="2">U3+U4</f>
        <v>53</v>
      </c>
      <c r="V7" s="10">
        <f t="shared" si="2"/>
        <v>40</v>
      </c>
      <c r="W7" s="10">
        <f t="shared" si="2"/>
        <v>45</v>
      </c>
      <c r="X7" s="10">
        <f t="shared" si="2"/>
        <v>42</v>
      </c>
      <c r="Y7" s="10">
        <f t="shared" si="2"/>
        <v>40</v>
      </c>
      <c r="Z7" s="10">
        <f t="shared" si="2"/>
        <v>23</v>
      </c>
      <c r="AA7" s="10">
        <f t="shared" si="2"/>
        <v>10</v>
      </c>
      <c r="AB7" s="10">
        <f t="shared" si="2"/>
        <v>11</v>
      </c>
      <c r="AC7" s="10">
        <f t="shared" si="2"/>
        <v>25</v>
      </c>
      <c r="AD7" s="10">
        <f t="shared" si="2"/>
        <v>25</v>
      </c>
      <c r="AE7" s="10">
        <f t="shared" si="2"/>
        <v>25</v>
      </c>
      <c r="AF7" s="10">
        <f t="shared" si="2"/>
        <v>32</v>
      </c>
      <c r="AG7" s="10">
        <f t="shared" si="2"/>
        <v>38</v>
      </c>
    </row>
    <row r="8" spans="1:33" x14ac:dyDescent="0.2">
      <c r="A8" s="2" t="s">
        <v>17</v>
      </c>
      <c r="B8">
        <f>B5+B6</f>
        <v>28</v>
      </c>
      <c r="C8">
        <f t="shared" ref="C8:N8" si="3">C5+C6</f>
        <v>31</v>
      </c>
      <c r="D8">
        <f t="shared" si="3"/>
        <v>31</v>
      </c>
      <c r="E8">
        <f t="shared" si="3"/>
        <v>38</v>
      </c>
      <c r="F8">
        <f t="shared" si="3"/>
        <v>39</v>
      </c>
      <c r="G8">
        <f t="shared" si="3"/>
        <v>54</v>
      </c>
      <c r="H8">
        <f t="shared" si="3"/>
        <v>50</v>
      </c>
      <c r="I8">
        <f t="shared" si="3"/>
        <v>27</v>
      </c>
      <c r="J8">
        <f t="shared" si="3"/>
        <v>32</v>
      </c>
      <c r="K8">
        <f t="shared" si="3"/>
        <v>30</v>
      </c>
      <c r="L8">
        <f t="shared" si="3"/>
        <v>27</v>
      </c>
      <c r="M8">
        <f t="shared" si="3"/>
        <v>30</v>
      </c>
      <c r="N8">
        <f t="shared" si="3"/>
        <v>41</v>
      </c>
      <c r="O8">
        <f t="shared" ref="O8:T8" si="4">O5+O6</f>
        <v>45</v>
      </c>
      <c r="P8">
        <f t="shared" si="4"/>
        <v>57</v>
      </c>
      <c r="Q8">
        <f t="shared" si="4"/>
        <v>66</v>
      </c>
      <c r="R8">
        <f t="shared" si="4"/>
        <v>36</v>
      </c>
      <c r="S8">
        <f t="shared" si="4"/>
        <v>49</v>
      </c>
      <c r="T8">
        <f t="shared" si="4"/>
        <v>58</v>
      </c>
      <c r="U8">
        <f t="shared" ref="U8:AE8" si="5">U5+U6</f>
        <v>60</v>
      </c>
      <c r="V8">
        <f t="shared" si="5"/>
        <v>35</v>
      </c>
      <c r="W8">
        <f t="shared" si="5"/>
        <v>45</v>
      </c>
      <c r="X8">
        <f t="shared" si="5"/>
        <v>48</v>
      </c>
      <c r="Y8">
        <f t="shared" si="5"/>
        <v>48</v>
      </c>
      <c r="Z8">
        <f t="shared" si="5"/>
        <v>22</v>
      </c>
      <c r="AA8">
        <f t="shared" si="5"/>
        <v>24</v>
      </c>
      <c r="AB8">
        <f t="shared" si="5"/>
        <v>23</v>
      </c>
      <c r="AC8">
        <f t="shared" si="5"/>
        <v>33</v>
      </c>
      <c r="AD8">
        <f t="shared" si="5"/>
        <v>33</v>
      </c>
      <c r="AE8">
        <f t="shared" si="5"/>
        <v>28</v>
      </c>
      <c r="AF8">
        <v>44</v>
      </c>
      <c r="AG8">
        <v>39</v>
      </c>
    </row>
    <row r="9" spans="1:33" x14ac:dyDescent="0.2">
      <c r="A9" s="15" t="s">
        <v>13</v>
      </c>
      <c r="B9" s="10">
        <f>SUM(B3:B6)</f>
        <v>66</v>
      </c>
      <c r="C9" s="10">
        <f t="shared" ref="C9:N9" si="6">SUM(C3:C6)</f>
        <v>72</v>
      </c>
      <c r="D9" s="10">
        <f t="shared" si="6"/>
        <v>77</v>
      </c>
      <c r="E9" s="10">
        <f t="shared" si="6"/>
        <v>83</v>
      </c>
      <c r="F9" s="10">
        <f t="shared" si="6"/>
        <v>99</v>
      </c>
      <c r="G9" s="10">
        <f t="shared" si="6"/>
        <v>136</v>
      </c>
      <c r="H9" s="10">
        <f t="shared" si="6"/>
        <v>140</v>
      </c>
      <c r="I9" s="10">
        <f t="shared" si="6"/>
        <v>78</v>
      </c>
      <c r="J9" s="10">
        <f t="shared" si="6"/>
        <v>72</v>
      </c>
      <c r="K9" s="10">
        <f t="shared" si="6"/>
        <v>69</v>
      </c>
      <c r="L9" s="10">
        <f t="shared" si="6"/>
        <v>50</v>
      </c>
      <c r="M9" s="10">
        <f t="shared" si="6"/>
        <v>55</v>
      </c>
      <c r="N9" s="10">
        <f t="shared" si="6"/>
        <v>71</v>
      </c>
      <c r="O9" s="10">
        <f t="shared" ref="O9:T9" si="7">SUM(O3:O6)</f>
        <v>74</v>
      </c>
      <c r="P9" s="10">
        <f t="shared" si="7"/>
        <v>100</v>
      </c>
      <c r="Q9" s="10">
        <f t="shared" si="7"/>
        <v>99</v>
      </c>
      <c r="R9" s="10">
        <f t="shared" si="7"/>
        <v>69</v>
      </c>
      <c r="S9" s="10">
        <f t="shared" si="7"/>
        <v>111</v>
      </c>
      <c r="T9" s="10">
        <f t="shared" si="7"/>
        <v>108</v>
      </c>
      <c r="U9" s="10">
        <f t="shared" ref="U9:AG9" si="8">SUM(U3:U6)</f>
        <v>113</v>
      </c>
      <c r="V9" s="10">
        <f t="shared" si="8"/>
        <v>75</v>
      </c>
      <c r="W9" s="10">
        <f t="shared" si="8"/>
        <v>90</v>
      </c>
      <c r="X9" s="10">
        <f t="shared" si="8"/>
        <v>90</v>
      </c>
      <c r="Y9" s="10">
        <f t="shared" si="8"/>
        <v>88</v>
      </c>
      <c r="Z9" s="10">
        <f t="shared" si="8"/>
        <v>45</v>
      </c>
      <c r="AA9" s="10">
        <f t="shared" si="8"/>
        <v>34</v>
      </c>
      <c r="AB9" s="10">
        <f t="shared" si="8"/>
        <v>34</v>
      </c>
      <c r="AC9" s="10">
        <f t="shared" si="8"/>
        <v>58</v>
      </c>
      <c r="AD9" s="10">
        <f t="shared" si="8"/>
        <v>58</v>
      </c>
      <c r="AE9" s="10">
        <f t="shared" si="8"/>
        <v>53</v>
      </c>
      <c r="AF9" s="10">
        <f t="shared" si="8"/>
        <v>76</v>
      </c>
      <c r="AG9" s="10">
        <f t="shared" si="8"/>
        <v>77</v>
      </c>
    </row>
    <row r="10" spans="1:33" x14ac:dyDescent="0.2">
      <c r="A10" s="2"/>
      <c r="L10" s="3"/>
    </row>
    <row r="12" spans="1:33" x14ac:dyDescent="0.2">
      <c r="A12" s="2" t="s">
        <v>10</v>
      </c>
      <c r="B12">
        <v>17306</v>
      </c>
      <c r="C12">
        <v>17508</v>
      </c>
      <c r="D12">
        <v>17508</v>
      </c>
      <c r="E12">
        <v>17508</v>
      </c>
      <c r="F12">
        <v>17847</v>
      </c>
      <c r="G12">
        <v>23492</v>
      </c>
      <c r="H12">
        <v>23729</v>
      </c>
      <c r="I12">
        <v>23672</v>
      </c>
      <c r="J12">
        <v>22812</v>
      </c>
      <c r="K12">
        <v>23197</v>
      </c>
      <c r="L12">
        <v>23202</v>
      </c>
      <c r="M12">
        <v>22913</v>
      </c>
      <c r="N12">
        <v>22973</v>
      </c>
      <c r="O12">
        <v>23240</v>
      </c>
      <c r="P12">
        <v>26789</v>
      </c>
      <c r="Q12">
        <v>26828</v>
      </c>
      <c r="R12">
        <v>26550</v>
      </c>
      <c r="S12">
        <v>26634</v>
      </c>
      <c r="T12">
        <v>28405</v>
      </c>
      <c r="U12">
        <v>29490</v>
      </c>
      <c r="V12">
        <v>29490</v>
      </c>
      <c r="W12">
        <v>31404</v>
      </c>
      <c r="X12">
        <v>31292</v>
      </c>
      <c r="Y12">
        <v>31292</v>
      </c>
      <c r="Z12">
        <v>31292</v>
      </c>
      <c r="AA12">
        <v>33178</v>
      </c>
      <c r="AB12">
        <v>33178</v>
      </c>
      <c r="AC12">
        <v>33178</v>
      </c>
      <c r="AD12">
        <v>32939</v>
      </c>
      <c r="AE12">
        <v>32939</v>
      </c>
      <c r="AF12">
        <v>32746</v>
      </c>
      <c r="AG12">
        <v>32929</v>
      </c>
    </row>
    <row r="15" spans="1:33" x14ac:dyDescent="0.2">
      <c r="B15" s="83" t="s">
        <v>41</v>
      </c>
      <c r="C15" s="83"/>
      <c r="D15" s="83"/>
      <c r="E15" s="83"/>
      <c r="F15" s="83"/>
      <c r="G15" s="83"/>
      <c r="H15" s="83"/>
      <c r="I15" s="83"/>
      <c r="J15" s="83"/>
      <c r="K15" s="83"/>
    </row>
    <row r="16" spans="1:33" x14ac:dyDescent="0.2">
      <c r="B16" s="2">
        <v>1994</v>
      </c>
      <c r="C16" s="2">
        <v>1995</v>
      </c>
      <c r="D16" s="2">
        <v>1996</v>
      </c>
      <c r="E16" s="2">
        <v>1997</v>
      </c>
      <c r="F16" s="2">
        <v>1998</v>
      </c>
      <c r="G16" s="2">
        <v>1999</v>
      </c>
      <c r="H16" s="2">
        <v>2000</v>
      </c>
      <c r="I16" s="2">
        <v>2001</v>
      </c>
      <c r="J16" s="2">
        <v>2002</v>
      </c>
      <c r="K16" s="2">
        <v>2003</v>
      </c>
      <c r="L16" s="2">
        <v>2004</v>
      </c>
      <c r="M16" s="2">
        <v>2005</v>
      </c>
      <c r="N16" s="2">
        <v>2006</v>
      </c>
      <c r="O16" s="2">
        <v>2007</v>
      </c>
      <c r="P16" s="2">
        <v>2008</v>
      </c>
      <c r="Q16" s="2">
        <v>2009</v>
      </c>
      <c r="R16" s="2">
        <v>2010</v>
      </c>
      <c r="S16" s="2">
        <v>2011</v>
      </c>
      <c r="T16" s="2">
        <v>2012</v>
      </c>
      <c r="U16" s="2">
        <v>2013</v>
      </c>
      <c r="V16" s="2">
        <v>2014</v>
      </c>
      <c r="W16" s="2">
        <v>2015</v>
      </c>
      <c r="X16" s="2">
        <v>2016</v>
      </c>
      <c r="Y16" s="2">
        <v>2017</v>
      </c>
      <c r="Z16" s="2">
        <v>2018</v>
      </c>
      <c r="AA16" s="2">
        <v>2019</v>
      </c>
      <c r="AB16" s="4">
        <v>2020</v>
      </c>
      <c r="AC16" s="4">
        <v>2021</v>
      </c>
      <c r="AD16" s="4">
        <v>2022</v>
      </c>
      <c r="AE16" s="4">
        <v>2023</v>
      </c>
      <c r="AF16" s="4">
        <v>2024</v>
      </c>
      <c r="AG16" s="4">
        <v>2025</v>
      </c>
    </row>
    <row r="17" spans="1:256" x14ac:dyDescent="0.2">
      <c r="A17" s="2" t="s">
        <v>6</v>
      </c>
      <c r="B17">
        <f>SUM(B3*1000/B12)</f>
        <v>1.0978851265457068</v>
      </c>
      <c r="C17">
        <f t="shared" ref="C17:K17" si="9">SUM(C3*1000/C12)</f>
        <v>1.256568425862463</v>
      </c>
      <c r="D17">
        <f t="shared" si="9"/>
        <v>1.1994516792323509</v>
      </c>
      <c r="E17">
        <f t="shared" si="9"/>
        <v>1.5421521590130227</v>
      </c>
      <c r="F17">
        <f t="shared" si="9"/>
        <v>1.6249229562391438</v>
      </c>
      <c r="G17">
        <f t="shared" si="9"/>
        <v>1.4473012089221862</v>
      </c>
      <c r="H17">
        <f t="shared" si="9"/>
        <v>1.6857010409203927</v>
      </c>
      <c r="I17">
        <f t="shared" si="9"/>
        <v>1.3940520446096654</v>
      </c>
      <c r="J17">
        <f t="shared" si="9"/>
        <v>1.0959144310012274</v>
      </c>
      <c r="K17">
        <f t="shared" si="9"/>
        <v>1.0777255679613744</v>
      </c>
      <c r="L17" s="5">
        <f t="shared" ref="L17:Q17" si="10">SUM(L3/L12*1000)</f>
        <v>0.2585983966899405</v>
      </c>
      <c r="M17" s="5">
        <f t="shared" si="10"/>
        <v>0.26186007943089079</v>
      </c>
      <c r="N17" s="5">
        <f t="shared" si="10"/>
        <v>0.43529360553693469</v>
      </c>
      <c r="O17" s="5">
        <f t="shared" si="10"/>
        <v>0.47332185886402756</v>
      </c>
      <c r="P17" s="5">
        <f t="shared" si="10"/>
        <v>0.82123259546828919</v>
      </c>
      <c r="Q17" s="5">
        <f t="shared" si="10"/>
        <v>0.67094080811092882</v>
      </c>
      <c r="R17" s="5">
        <f t="shared" ref="R17:AG17" si="11">SUM(R3/R12*1000)</f>
        <v>0.52730696798493415</v>
      </c>
      <c r="S17" s="5">
        <f t="shared" si="11"/>
        <v>0.97619583990388226</v>
      </c>
      <c r="T17" s="5">
        <f t="shared" si="11"/>
        <v>0.84492166872029573</v>
      </c>
      <c r="U17" s="5">
        <f t="shared" si="11"/>
        <v>0.84774499830451</v>
      </c>
      <c r="V17" s="5">
        <f t="shared" si="11"/>
        <v>0.71210579857578837</v>
      </c>
      <c r="W17" s="5">
        <f t="shared" si="11"/>
        <v>0.76423385555980128</v>
      </c>
      <c r="X17" s="5">
        <f t="shared" si="11"/>
        <v>0.63914099450338746</v>
      </c>
      <c r="Y17" s="5">
        <f t="shared" si="11"/>
        <v>0.57522689505304869</v>
      </c>
      <c r="Z17" s="5">
        <f t="shared" si="11"/>
        <v>0.3834845967020325</v>
      </c>
      <c r="AA17" s="5">
        <f t="shared" si="11"/>
        <v>9.0421363554162401E-2</v>
      </c>
      <c r="AB17" s="5">
        <f t="shared" si="11"/>
        <v>0.1808427271083248</v>
      </c>
      <c r="AC17" s="5">
        <f t="shared" si="11"/>
        <v>0.33154499969859547</v>
      </c>
      <c r="AD17" s="5">
        <f t="shared" si="11"/>
        <v>0.36430978475363551</v>
      </c>
      <c r="AE17" s="5">
        <f t="shared" si="11"/>
        <v>0.42502808221257476</v>
      </c>
      <c r="AF17" s="5">
        <f t="shared" si="11"/>
        <v>0.48860929579185247</v>
      </c>
      <c r="AG17" s="5">
        <f t="shared" si="11"/>
        <v>0.63773573445898746</v>
      </c>
    </row>
    <row r="18" spans="1:256" x14ac:dyDescent="0.2">
      <c r="A18" s="2" t="s">
        <v>7</v>
      </c>
      <c r="B18">
        <f>SUM(B4*1000/B12)</f>
        <v>1.0978851265457068</v>
      </c>
      <c r="C18">
        <f t="shared" ref="C18:K18" si="12">SUM(C4*1000/C12)</f>
        <v>1.085218185972127</v>
      </c>
      <c r="D18">
        <f t="shared" si="12"/>
        <v>1.4279186657527987</v>
      </c>
      <c r="E18">
        <f t="shared" si="12"/>
        <v>1.0281014393420151</v>
      </c>
      <c r="F18">
        <f t="shared" si="12"/>
        <v>1.7369866083935674</v>
      </c>
      <c r="G18">
        <f t="shared" si="12"/>
        <v>2.043248765537204</v>
      </c>
      <c r="H18">
        <f t="shared" si="12"/>
        <v>2.1071263011504908</v>
      </c>
      <c r="I18">
        <f t="shared" si="12"/>
        <v>0.76039202433254482</v>
      </c>
      <c r="J18">
        <f t="shared" si="12"/>
        <v>0.65754865860073641</v>
      </c>
      <c r="K18">
        <f t="shared" si="12"/>
        <v>0.60352631805836965</v>
      </c>
      <c r="L18" s="5">
        <f t="shared" ref="L18:Q18" si="13">SUM(L4/L12*1000)</f>
        <v>0.73269545728816476</v>
      </c>
      <c r="M18" s="5">
        <f t="shared" si="13"/>
        <v>0.82922358486448733</v>
      </c>
      <c r="N18" s="5">
        <f t="shared" si="13"/>
        <v>0.87058721107386938</v>
      </c>
      <c r="O18" s="5">
        <f t="shared" si="13"/>
        <v>0.77452667814113596</v>
      </c>
      <c r="P18" s="5">
        <f t="shared" si="13"/>
        <v>0.7839038411288215</v>
      </c>
      <c r="Q18" s="5">
        <f t="shared" si="13"/>
        <v>0.55911734009244063</v>
      </c>
      <c r="R18" s="5">
        <f t="shared" ref="R18:AG18" si="14">SUM(R4/R12*1000)</f>
        <v>0.71563088512241058</v>
      </c>
      <c r="S18" s="5">
        <f t="shared" si="14"/>
        <v>1.3516557783284522</v>
      </c>
      <c r="T18" s="5">
        <f t="shared" si="14"/>
        <v>0.91533180778032042</v>
      </c>
      <c r="U18" s="5">
        <f t="shared" si="14"/>
        <v>0.94947439810105116</v>
      </c>
      <c r="V18" s="5">
        <f t="shared" si="14"/>
        <v>0.64428619871142767</v>
      </c>
      <c r="W18" s="5">
        <f t="shared" si="14"/>
        <v>0.66870462361482608</v>
      </c>
      <c r="X18" s="5">
        <f t="shared" si="14"/>
        <v>0.70305509395372612</v>
      </c>
      <c r="Y18" s="5">
        <f t="shared" si="14"/>
        <v>0.70305509395372612</v>
      </c>
      <c r="Z18" s="5">
        <f t="shared" si="14"/>
        <v>0.35152754697686306</v>
      </c>
      <c r="AA18" s="5">
        <f t="shared" si="14"/>
        <v>0.21098318162637894</v>
      </c>
      <c r="AB18" s="5">
        <f t="shared" si="14"/>
        <v>0.15070227259027064</v>
      </c>
      <c r="AC18" s="5">
        <f t="shared" si="14"/>
        <v>0.42196636325275788</v>
      </c>
      <c r="AD18" s="5">
        <f t="shared" si="14"/>
        <v>0.39466893348310517</v>
      </c>
      <c r="AE18" s="5">
        <f t="shared" si="14"/>
        <v>0.33395063602416586</v>
      </c>
      <c r="AF18" s="5">
        <f t="shared" si="14"/>
        <v>0.48860929579185247</v>
      </c>
      <c r="AG18" s="5">
        <f t="shared" si="14"/>
        <v>0.51626226122870422</v>
      </c>
    </row>
    <row r="19" spans="1:256" x14ac:dyDescent="0.2">
      <c r="A19" s="2" t="s">
        <v>8</v>
      </c>
      <c r="B19">
        <f>SUM(B5*1000/B12)</f>
        <v>0.98231827111984282</v>
      </c>
      <c r="C19">
        <f t="shared" ref="C19:K19" si="15">SUM(C5*1000/C12)</f>
        <v>0.91386794608179123</v>
      </c>
      <c r="D19">
        <f t="shared" si="15"/>
        <v>0.7425177061914553</v>
      </c>
      <c r="E19">
        <f t="shared" si="15"/>
        <v>1.256568425862463</v>
      </c>
      <c r="F19">
        <f t="shared" si="15"/>
        <v>1.176668347621449</v>
      </c>
      <c r="G19">
        <f t="shared" si="15"/>
        <v>1.1918951132300357</v>
      </c>
      <c r="H19">
        <f t="shared" si="15"/>
        <v>0.92713557250621603</v>
      </c>
      <c r="I19">
        <f t="shared" si="15"/>
        <v>0.63366002027712065</v>
      </c>
      <c r="J19">
        <f t="shared" si="15"/>
        <v>0.78905839032088376</v>
      </c>
      <c r="K19">
        <f t="shared" si="15"/>
        <v>0.77596240893218948</v>
      </c>
      <c r="L19" s="5">
        <f t="shared" ref="L19:Q19" si="16">SUM(L5/L12*1000)</f>
        <v>0.6033962589431946</v>
      </c>
      <c r="M19" s="5">
        <f t="shared" si="16"/>
        <v>0.78558023829267232</v>
      </c>
      <c r="N19" s="5">
        <f t="shared" si="16"/>
        <v>1.0447046532886433</v>
      </c>
      <c r="O19" s="5">
        <f t="shared" si="16"/>
        <v>1.2908777969018934</v>
      </c>
      <c r="P19" s="5">
        <f t="shared" si="16"/>
        <v>1.2318488932024338</v>
      </c>
      <c r="Q19" s="5">
        <f t="shared" si="16"/>
        <v>1.0436857015058894</v>
      </c>
      <c r="R19" s="5">
        <f t="shared" ref="R19:AG19" si="17">SUM(R5/R12*1000)</f>
        <v>0.82862523540489641</v>
      </c>
      <c r="S19" s="5">
        <f t="shared" si="17"/>
        <v>0.97619583990388226</v>
      </c>
      <c r="T19" s="5">
        <f t="shared" si="17"/>
        <v>0.88012673825030807</v>
      </c>
      <c r="U19" s="5">
        <f t="shared" si="17"/>
        <v>1.0172939979654119</v>
      </c>
      <c r="V19" s="5">
        <f t="shared" si="17"/>
        <v>0.57646659884706675</v>
      </c>
      <c r="W19" s="5">
        <f t="shared" si="17"/>
        <v>0.66870462361482608</v>
      </c>
      <c r="X19" s="5">
        <f t="shared" si="17"/>
        <v>0.79892624312923433</v>
      </c>
      <c r="Y19" s="5">
        <f t="shared" si="17"/>
        <v>0.92675444202991186</v>
      </c>
      <c r="Z19" s="5">
        <f t="shared" si="17"/>
        <v>0.31957049725169373</v>
      </c>
      <c r="AA19" s="5">
        <f t="shared" si="17"/>
        <v>0.39182590873470369</v>
      </c>
      <c r="AB19" s="5">
        <f t="shared" si="17"/>
        <v>0.45210681777081196</v>
      </c>
      <c r="AC19" s="5">
        <f t="shared" si="17"/>
        <v>0.45210681777081196</v>
      </c>
      <c r="AD19" s="5">
        <f t="shared" si="17"/>
        <v>0.57682382585992287</v>
      </c>
      <c r="AE19" s="5">
        <f t="shared" si="17"/>
        <v>0.48574637967151402</v>
      </c>
      <c r="AF19" s="5">
        <f t="shared" si="17"/>
        <v>0.61076161973981558</v>
      </c>
      <c r="AG19" s="5">
        <f t="shared" si="17"/>
        <v>0.72884083938169997</v>
      </c>
    </row>
    <row r="20" spans="1:256" x14ac:dyDescent="0.2">
      <c r="A20" s="13" t="s">
        <v>9</v>
      </c>
      <c r="B20" s="8">
        <f>SUM(B6*1000/B12)</f>
        <v>0.63561770484225122</v>
      </c>
      <c r="C20" s="8">
        <f t="shared" ref="C20:K20" si="18">SUM(C6*1000/C12)</f>
        <v>0.85675119945167921</v>
      </c>
      <c r="D20" s="8">
        <f t="shared" si="18"/>
        <v>1.0281014393420151</v>
      </c>
      <c r="E20" s="8">
        <f t="shared" si="18"/>
        <v>0.91386794608179123</v>
      </c>
      <c r="F20" s="8">
        <f t="shared" si="18"/>
        <v>1.0085728693898135</v>
      </c>
      <c r="G20" s="8">
        <f t="shared" si="18"/>
        <v>1.106759747999319</v>
      </c>
      <c r="H20" s="8">
        <f t="shared" si="18"/>
        <v>1.179990728644275</v>
      </c>
      <c r="I20" s="8">
        <f t="shared" si="18"/>
        <v>0.50692801622169648</v>
      </c>
      <c r="J20" s="8">
        <f t="shared" si="18"/>
        <v>0.61371208136068733</v>
      </c>
      <c r="K20" s="8">
        <f t="shared" si="18"/>
        <v>0.51730827262145962</v>
      </c>
      <c r="L20" s="14">
        <f t="shared" ref="L20:Q20" si="19">SUM(L6/L12*1000)</f>
        <v>0.5602965261615378</v>
      </c>
      <c r="M20" s="14">
        <f t="shared" si="19"/>
        <v>0.52372015886178158</v>
      </c>
      <c r="N20" s="14">
        <f t="shared" si="19"/>
        <v>0.73999912941278889</v>
      </c>
      <c r="O20" s="14">
        <f t="shared" si="19"/>
        <v>0.64543889845094671</v>
      </c>
      <c r="P20" s="14">
        <f t="shared" si="19"/>
        <v>0.89589010414722459</v>
      </c>
      <c r="Q20" s="14">
        <f t="shared" si="19"/>
        <v>1.41643059490085</v>
      </c>
      <c r="R20" s="14">
        <f t="shared" ref="R20:AG20" si="20">SUM(R6/R12*1000)</f>
        <v>0.52730696798493415</v>
      </c>
      <c r="S20" s="14">
        <f t="shared" si="20"/>
        <v>0.86355785837651122</v>
      </c>
      <c r="T20" s="14">
        <f t="shared" si="20"/>
        <v>1.1617672944904067</v>
      </c>
      <c r="U20" s="14">
        <f t="shared" si="20"/>
        <v>1.0172939979654119</v>
      </c>
      <c r="V20" s="14">
        <f t="shared" si="20"/>
        <v>0.61037639877924721</v>
      </c>
      <c r="W20" s="14">
        <f t="shared" si="20"/>
        <v>0.76423385555980128</v>
      </c>
      <c r="X20" s="14">
        <f t="shared" si="20"/>
        <v>0.73501214367889556</v>
      </c>
      <c r="Y20" s="14">
        <f t="shared" si="20"/>
        <v>0.60718394477821813</v>
      </c>
      <c r="Z20" s="14">
        <f t="shared" si="20"/>
        <v>0.3834845967020325</v>
      </c>
      <c r="AA20" s="14">
        <f t="shared" si="20"/>
        <v>0.33154499969859547</v>
      </c>
      <c r="AB20" s="14">
        <f t="shared" si="20"/>
        <v>0.24112363614443308</v>
      </c>
      <c r="AC20" s="14">
        <f t="shared" si="20"/>
        <v>0.54252818132497438</v>
      </c>
      <c r="AD20" s="14">
        <f t="shared" si="20"/>
        <v>0.42502808221257476</v>
      </c>
      <c r="AE20" s="14">
        <f t="shared" si="20"/>
        <v>0.36430978475363551</v>
      </c>
      <c r="AF20" s="14">
        <f t="shared" si="20"/>
        <v>0.73291394368777874</v>
      </c>
      <c r="AG20" s="14">
        <f t="shared" si="20"/>
        <v>0.45552552461356255</v>
      </c>
    </row>
    <row r="21" spans="1:256" x14ac:dyDescent="0.2">
      <c r="A21" s="2" t="s">
        <v>11</v>
      </c>
      <c r="B21" s="16">
        <f>B17+B18</f>
        <v>2.1957702530914136</v>
      </c>
      <c r="C21" s="16">
        <f t="shared" ref="C21:N21" si="21">C17+C18</f>
        <v>2.34178661183459</v>
      </c>
      <c r="D21" s="16">
        <f t="shared" si="21"/>
        <v>2.6273703449851498</v>
      </c>
      <c r="E21" s="16">
        <f t="shared" si="21"/>
        <v>2.5702535983550376</v>
      </c>
      <c r="F21" s="16">
        <f t="shared" si="21"/>
        <v>3.3619095646327111</v>
      </c>
      <c r="G21" s="16">
        <f t="shared" si="21"/>
        <v>3.4905499744593902</v>
      </c>
      <c r="H21" s="16">
        <f t="shared" si="21"/>
        <v>3.7928273420708836</v>
      </c>
      <c r="I21" s="16">
        <f t="shared" si="21"/>
        <v>2.15444406894221</v>
      </c>
      <c r="J21" s="16">
        <f t="shared" si="21"/>
        <v>1.7534630896019638</v>
      </c>
      <c r="K21" s="16">
        <f t="shared" si="21"/>
        <v>1.6812518860197441</v>
      </c>
      <c r="L21" s="16">
        <f t="shared" si="21"/>
        <v>0.99129385397810532</v>
      </c>
      <c r="M21" s="16">
        <f t="shared" si="21"/>
        <v>1.0910836642953781</v>
      </c>
      <c r="N21" s="16">
        <f t="shared" si="21"/>
        <v>1.305880816610804</v>
      </c>
      <c r="O21" s="16">
        <f t="shared" ref="O21:T21" si="22">O17+O18</f>
        <v>1.2478485370051635</v>
      </c>
      <c r="P21" s="19">
        <f t="shared" si="22"/>
        <v>1.6051364365971108</v>
      </c>
      <c r="Q21" s="19">
        <f t="shared" si="22"/>
        <v>1.2300581482033695</v>
      </c>
      <c r="R21" s="19">
        <f t="shared" si="22"/>
        <v>1.2429378531073447</v>
      </c>
      <c r="S21" s="19">
        <f t="shared" si="22"/>
        <v>2.3278516182323346</v>
      </c>
      <c r="T21" s="19">
        <f t="shared" si="22"/>
        <v>1.7602534765006161</v>
      </c>
      <c r="U21" s="19">
        <f t="shared" ref="U21:AG21" si="23">U17+U18</f>
        <v>1.7972193964055612</v>
      </c>
      <c r="V21" s="19">
        <f t="shared" si="23"/>
        <v>1.356391997287216</v>
      </c>
      <c r="W21" s="19">
        <f t="shared" si="23"/>
        <v>1.4329384791746274</v>
      </c>
      <c r="X21" s="19">
        <f t="shared" si="23"/>
        <v>1.3421960884571136</v>
      </c>
      <c r="Y21" s="19">
        <f t="shared" si="23"/>
        <v>1.2782819890067749</v>
      </c>
      <c r="Z21" s="19">
        <f t="shared" si="23"/>
        <v>0.73501214367889556</v>
      </c>
      <c r="AA21" s="19">
        <f t="shared" si="23"/>
        <v>0.30140454518054133</v>
      </c>
      <c r="AB21" s="19">
        <f t="shared" si="23"/>
        <v>0.33154499969859541</v>
      </c>
      <c r="AC21" s="19">
        <f t="shared" si="23"/>
        <v>0.75351136295135335</v>
      </c>
      <c r="AD21" s="19">
        <f t="shared" si="23"/>
        <v>0.75897871823674068</v>
      </c>
      <c r="AE21" s="19">
        <f t="shared" si="23"/>
        <v>0.75897871823674068</v>
      </c>
      <c r="AF21" s="19">
        <f t="shared" si="23"/>
        <v>0.97721859158370494</v>
      </c>
      <c r="AG21" s="19">
        <f t="shared" si="23"/>
        <v>1.1539979956876918</v>
      </c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 x14ac:dyDescent="0.2">
      <c r="A22" s="2" t="s">
        <v>17</v>
      </c>
      <c r="B22" s="16">
        <f>B19+B20</f>
        <v>1.6179359759620939</v>
      </c>
      <c r="C22" s="16">
        <f t="shared" ref="C22:N22" si="24">C19+C20</f>
        <v>1.7706191455334706</v>
      </c>
      <c r="D22" s="16">
        <f t="shared" si="24"/>
        <v>1.7706191455334706</v>
      </c>
      <c r="E22" s="16">
        <f t="shared" si="24"/>
        <v>2.1704363719442541</v>
      </c>
      <c r="F22" s="16">
        <f t="shared" si="24"/>
        <v>2.1852412170112627</v>
      </c>
      <c r="G22" s="16">
        <f t="shared" si="24"/>
        <v>2.2986548612293545</v>
      </c>
      <c r="H22" s="16">
        <f t="shared" si="24"/>
        <v>2.1071263011504913</v>
      </c>
      <c r="I22" s="16">
        <f t="shared" si="24"/>
        <v>1.140588036498817</v>
      </c>
      <c r="J22" s="16">
        <f t="shared" si="24"/>
        <v>1.402770471681571</v>
      </c>
      <c r="K22" s="16">
        <f t="shared" si="24"/>
        <v>1.2932706815536492</v>
      </c>
      <c r="L22" s="16">
        <f t="shared" si="24"/>
        <v>1.1636927851047325</v>
      </c>
      <c r="M22" s="16">
        <f t="shared" si="24"/>
        <v>1.3093003971544539</v>
      </c>
      <c r="N22" s="16">
        <f t="shared" si="24"/>
        <v>1.784703782701432</v>
      </c>
      <c r="O22" s="16">
        <f t="shared" ref="O22:T22" si="25">O19+O20</f>
        <v>1.9363166953528401</v>
      </c>
      <c r="P22" s="19">
        <f t="shared" si="25"/>
        <v>2.1277389973496583</v>
      </c>
      <c r="Q22" s="19">
        <f t="shared" si="25"/>
        <v>2.4601162964067393</v>
      </c>
      <c r="R22" s="19">
        <f t="shared" si="25"/>
        <v>1.3559322033898304</v>
      </c>
      <c r="S22" s="19">
        <f t="shared" si="25"/>
        <v>1.8397536982803935</v>
      </c>
      <c r="T22" s="19">
        <f t="shared" si="25"/>
        <v>2.0418940327407147</v>
      </c>
      <c r="U22" s="19">
        <f t="shared" ref="U22:AG22" si="26">U19+U20</f>
        <v>2.0345879959308237</v>
      </c>
      <c r="V22" s="19">
        <f t="shared" si="26"/>
        <v>1.186842997626314</v>
      </c>
      <c r="W22" s="19">
        <f t="shared" si="26"/>
        <v>1.4329384791746274</v>
      </c>
      <c r="X22" s="19">
        <f t="shared" si="26"/>
        <v>1.53393838680813</v>
      </c>
      <c r="Y22" s="19">
        <f t="shared" si="26"/>
        <v>1.53393838680813</v>
      </c>
      <c r="Z22" s="19">
        <f t="shared" si="26"/>
        <v>0.70305509395372623</v>
      </c>
      <c r="AA22" s="19">
        <f t="shared" si="26"/>
        <v>0.7233709084332991</v>
      </c>
      <c r="AB22" s="19">
        <f t="shared" si="26"/>
        <v>0.69323045391524507</v>
      </c>
      <c r="AC22" s="19">
        <f t="shared" si="26"/>
        <v>0.99463499909578634</v>
      </c>
      <c r="AD22" s="19">
        <f t="shared" si="26"/>
        <v>1.0018519080724977</v>
      </c>
      <c r="AE22" s="19">
        <f t="shared" si="26"/>
        <v>0.85005616442514953</v>
      </c>
      <c r="AF22" s="19">
        <f t="shared" si="26"/>
        <v>1.3436755634275943</v>
      </c>
      <c r="AG22" s="19">
        <f t="shared" si="26"/>
        <v>1.1843663639952626</v>
      </c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 x14ac:dyDescent="0.2">
      <c r="A23" s="15" t="s">
        <v>13</v>
      </c>
      <c r="B23" s="10">
        <f>SUM(B17:B20)</f>
        <v>3.8137062290535075</v>
      </c>
      <c r="C23" s="10">
        <f t="shared" ref="C23:N23" si="27">SUM(C17:C20)</f>
        <v>4.1124057573680606</v>
      </c>
      <c r="D23" s="10">
        <f t="shared" si="27"/>
        <v>4.3979894905186203</v>
      </c>
      <c r="E23" s="10">
        <f t="shared" si="27"/>
        <v>4.7406899702992922</v>
      </c>
      <c r="F23" s="10">
        <f t="shared" si="27"/>
        <v>5.5471507816439738</v>
      </c>
      <c r="G23" s="10">
        <f t="shared" si="27"/>
        <v>5.7892048356887447</v>
      </c>
      <c r="H23" s="10">
        <f t="shared" si="27"/>
        <v>5.8999536432213739</v>
      </c>
      <c r="I23" s="10">
        <f t="shared" si="27"/>
        <v>3.2950321054410274</v>
      </c>
      <c r="J23" s="10">
        <f t="shared" si="27"/>
        <v>3.1562335612835346</v>
      </c>
      <c r="K23" s="10">
        <f t="shared" si="27"/>
        <v>2.9745225675733931</v>
      </c>
      <c r="L23" s="10">
        <f t="shared" si="27"/>
        <v>2.1549866390828374</v>
      </c>
      <c r="M23" s="10">
        <f t="shared" si="27"/>
        <v>2.4003840614498317</v>
      </c>
      <c r="N23" s="10">
        <f t="shared" si="27"/>
        <v>3.0905845993122361</v>
      </c>
      <c r="O23" s="10">
        <f t="shared" ref="O23:T23" si="28">SUM(O17:O20)</f>
        <v>3.1841652323580041</v>
      </c>
      <c r="P23" s="20">
        <f t="shared" si="28"/>
        <v>3.7328754339467691</v>
      </c>
      <c r="Q23" s="20">
        <f t="shared" si="28"/>
        <v>3.690174444610109</v>
      </c>
      <c r="R23" s="20">
        <f t="shared" si="28"/>
        <v>2.5988700564971756</v>
      </c>
      <c r="S23" s="20">
        <f t="shared" si="28"/>
        <v>4.167605316512728</v>
      </c>
      <c r="T23" s="20">
        <f t="shared" si="28"/>
        <v>3.8021475092413306</v>
      </c>
      <c r="U23" s="20">
        <f t="shared" ref="U23:AG23" si="29">SUM(U17:U20)</f>
        <v>3.8318073923363851</v>
      </c>
      <c r="V23" s="20">
        <f t="shared" si="29"/>
        <v>2.5432349949135302</v>
      </c>
      <c r="W23" s="20">
        <f t="shared" si="29"/>
        <v>2.8658769583492547</v>
      </c>
      <c r="X23" s="20">
        <f t="shared" si="29"/>
        <v>2.8761344752652436</v>
      </c>
      <c r="Y23" s="20">
        <f t="shared" si="29"/>
        <v>2.8122203758149054</v>
      </c>
      <c r="Z23" s="20">
        <f t="shared" si="29"/>
        <v>1.4380672376326218</v>
      </c>
      <c r="AA23" s="20">
        <f t="shared" si="29"/>
        <v>1.0247754536138405</v>
      </c>
      <c r="AB23" s="20">
        <f t="shared" si="29"/>
        <v>1.0247754536138405</v>
      </c>
      <c r="AC23" s="20">
        <f t="shared" si="29"/>
        <v>1.7481463620471396</v>
      </c>
      <c r="AD23" s="20">
        <f t="shared" si="29"/>
        <v>1.7608306263092381</v>
      </c>
      <c r="AE23" s="20">
        <f t="shared" si="29"/>
        <v>1.6090348826618901</v>
      </c>
      <c r="AF23" s="20">
        <f t="shared" si="29"/>
        <v>2.3208941550112989</v>
      </c>
      <c r="AG23" s="20">
        <f t="shared" si="29"/>
        <v>2.3383643596829544</v>
      </c>
    </row>
    <row r="24" spans="1:256" x14ac:dyDescent="0.2">
      <c r="A24" s="2" t="s">
        <v>27</v>
      </c>
      <c r="C24" s="23">
        <f>(C23-B23)/B23</f>
        <v>7.8322636924419015E-2</v>
      </c>
      <c r="D24" s="23">
        <f t="shared" ref="D24:AG24" si="30">(D23-C23)/C23</f>
        <v>6.9444444444444434E-2</v>
      </c>
      <c r="E24" s="23">
        <f t="shared" si="30"/>
        <v>7.7922077922077962E-2</v>
      </c>
      <c r="F24" s="23">
        <f t="shared" si="30"/>
        <v>0.17011464921714078</v>
      </c>
      <c r="G24" s="23">
        <f t="shared" si="30"/>
        <v>4.3635744470070965E-2</v>
      </c>
      <c r="H24" s="23">
        <f t="shared" si="30"/>
        <v>1.9130227842327405E-2</v>
      </c>
      <c r="I24" s="23">
        <f t="shared" si="30"/>
        <v>-0.4415155940713561</v>
      </c>
      <c r="J24" s="23">
        <f t="shared" si="30"/>
        <v>-4.212357868328423E-2</v>
      </c>
      <c r="K24" s="23">
        <f t="shared" si="30"/>
        <v>-5.7572099840496521E-2</v>
      </c>
      <c r="L24" s="23">
        <f t="shared" si="30"/>
        <v>-0.27551847729268725</v>
      </c>
      <c r="M24" s="23">
        <f t="shared" si="30"/>
        <v>0.11387421987518008</v>
      </c>
      <c r="N24" s="23">
        <f t="shared" si="30"/>
        <v>0.28753754407347765</v>
      </c>
      <c r="O24" s="23">
        <f t="shared" si="30"/>
        <v>3.027926595718914E-2</v>
      </c>
      <c r="P24" s="23">
        <f t="shared" si="30"/>
        <v>0.17232466330976887</v>
      </c>
      <c r="Q24" s="23">
        <f t="shared" si="30"/>
        <v>-1.1439168033397878E-2</v>
      </c>
      <c r="R24" s="23">
        <f t="shared" si="30"/>
        <v>-0.29573246590195734</v>
      </c>
      <c r="S24" s="23">
        <f t="shared" si="30"/>
        <v>0.60362204570163636</v>
      </c>
      <c r="T24" s="23">
        <f t="shared" si="30"/>
        <v>-8.7690119269066655E-2</v>
      </c>
      <c r="U24" s="23">
        <f t="shared" si="30"/>
        <v>7.8008238825465152E-3</v>
      </c>
      <c r="V24" s="23">
        <f t="shared" si="30"/>
        <v>-0.33628318584070788</v>
      </c>
      <c r="W24" s="23">
        <f t="shared" si="30"/>
        <v>0.12686282002292687</v>
      </c>
      <c r="X24" s="23">
        <f t="shared" si="30"/>
        <v>3.5791895692190473E-3</v>
      </c>
      <c r="Y24" s="23">
        <f t="shared" si="30"/>
        <v>-2.2222222222222036E-2</v>
      </c>
      <c r="Z24" s="23">
        <f t="shared" si="30"/>
        <v>-0.48863636363636376</v>
      </c>
      <c r="AA24" s="23">
        <f t="shared" si="30"/>
        <v>-0.28739392234479344</v>
      </c>
      <c r="AB24" s="23">
        <f t="shared" si="30"/>
        <v>0</v>
      </c>
      <c r="AC24" s="23">
        <f t="shared" si="30"/>
        <v>0.70588235294117641</v>
      </c>
      <c r="AD24" s="23">
        <f t="shared" si="30"/>
        <v>7.255836546343211E-3</v>
      </c>
      <c r="AE24" s="23">
        <f t="shared" si="30"/>
        <v>-8.6206896551724102E-2</v>
      </c>
      <c r="AF24" s="23">
        <f t="shared" si="30"/>
        <v>0.44241382211164487</v>
      </c>
      <c r="AG24" s="23">
        <f t="shared" si="30"/>
        <v>7.527359502342513E-3</v>
      </c>
    </row>
  </sheetData>
  <mergeCells count="2">
    <mergeCell ref="B1:K1"/>
    <mergeCell ref="B15:K15"/>
  </mergeCells>
  <phoneticPr fontId="0" type="noConversion"/>
  <pageMargins left="0.75" right="0.75" top="1" bottom="1" header="0.5" footer="0.5"/>
  <pageSetup paperSize="9" scale="7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S164"/>
  <sheetViews>
    <sheetView tabSelected="1" view="pageBreakPreview" topLeftCell="C75" zoomScale="90" zoomScaleNormal="100" zoomScaleSheetLayoutView="90" workbookViewId="0">
      <selection activeCell="O102" sqref="O102"/>
    </sheetView>
  </sheetViews>
  <sheetFormatPr defaultRowHeight="12.75" x14ac:dyDescent="0.2"/>
  <cols>
    <col min="1" max="1" width="12.5703125" bestFit="1" customWidth="1"/>
    <col min="2" max="2" width="10.140625" bestFit="1" customWidth="1"/>
    <col min="4" max="4" width="10" bestFit="1" customWidth="1"/>
    <col min="5" max="5" width="10.7109375" bestFit="1" customWidth="1"/>
    <col min="7" max="7" width="11.5703125" bestFit="1" customWidth="1"/>
    <col min="8" max="8" width="13.85546875" bestFit="1" customWidth="1"/>
    <col min="11" max="11" width="10.42578125" bestFit="1" customWidth="1"/>
  </cols>
  <sheetData>
    <row r="11" ht="19.7" customHeight="1" x14ac:dyDescent="0.2"/>
    <row r="150" spans="1:19" x14ac:dyDescent="0.2">
      <c r="A150" s="4"/>
      <c r="B150" s="4"/>
      <c r="C150" s="4"/>
      <c r="D150" s="4"/>
      <c r="E150" s="4"/>
      <c r="F150" s="1"/>
      <c r="G150" s="4"/>
      <c r="H150" s="4"/>
      <c r="I150" s="26"/>
      <c r="J150" s="4"/>
      <c r="K150" s="1"/>
      <c r="M150" s="4"/>
      <c r="N150" s="4"/>
      <c r="O150" s="4"/>
      <c r="P150" s="4"/>
      <c r="Q150" s="4"/>
      <c r="R150" s="1"/>
      <c r="S150" s="4"/>
    </row>
    <row r="151" spans="1:19" x14ac:dyDescent="0.2">
      <c r="B151" s="4"/>
      <c r="C151" s="4"/>
      <c r="D151" s="4"/>
      <c r="E151" s="4"/>
      <c r="F151" s="4"/>
      <c r="G151" s="4"/>
      <c r="H151" s="4"/>
      <c r="I151" s="4"/>
      <c r="J151" s="4"/>
      <c r="K151" s="1"/>
      <c r="N151" s="4"/>
      <c r="O151" s="4"/>
      <c r="P151" s="4"/>
      <c r="Q151" s="4"/>
      <c r="R151" s="4"/>
      <c r="S151" s="4"/>
    </row>
    <row r="152" spans="1:19" x14ac:dyDescent="0.2">
      <c r="B152" s="27"/>
      <c r="C152" s="25"/>
      <c r="D152" s="27"/>
      <c r="E152" s="27"/>
      <c r="F152" s="28"/>
      <c r="G152" s="27"/>
      <c r="H152" s="27"/>
      <c r="I152" s="27"/>
      <c r="J152" s="27"/>
      <c r="K152" s="28"/>
      <c r="N152" s="27"/>
      <c r="O152" s="25"/>
      <c r="P152" s="27"/>
      <c r="Q152" s="27"/>
      <c r="R152" s="28"/>
      <c r="S152" s="27"/>
    </row>
    <row r="153" spans="1:19" x14ac:dyDescent="0.2">
      <c r="A153" s="1"/>
      <c r="B153" s="27"/>
      <c r="C153" s="25"/>
      <c r="D153" s="27"/>
      <c r="E153" s="27"/>
      <c r="F153" s="3"/>
      <c r="G153" s="3"/>
      <c r="H153" s="28"/>
      <c r="I153" s="27"/>
      <c r="J153" s="27"/>
      <c r="K153" s="3"/>
      <c r="M153" s="1"/>
      <c r="N153" s="27"/>
      <c r="O153" s="25"/>
      <c r="P153" s="27"/>
      <c r="Q153" s="27"/>
      <c r="R153" s="3"/>
      <c r="S153" s="27"/>
    </row>
    <row r="154" spans="1:19" x14ac:dyDescent="0.2">
      <c r="A154" s="4"/>
      <c r="B154" s="25"/>
      <c r="C154" s="25"/>
      <c r="D154" s="25"/>
      <c r="E154" s="25"/>
      <c r="F154" s="3"/>
      <c r="G154" s="3"/>
      <c r="H154" s="3"/>
      <c r="I154" s="3"/>
      <c r="J154" s="3"/>
      <c r="K154" s="3"/>
      <c r="M154" s="4"/>
      <c r="N154" s="25"/>
      <c r="O154" s="25"/>
      <c r="P154" s="25"/>
      <c r="Q154" s="25"/>
      <c r="R154" s="3"/>
      <c r="S154" s="3"/>
    </row>
    <row r="155" spans="1:19" x14ac:dyDescent="0.2">
      <c r="A155" s="4"/>
      <c r="B155" s="25"/>
      <c r="C155" s="25"/>
      <c r="D155" s="25"/>
      <c r="E155" s="25"/>
      <c r="F155" s="3"/>
      <c r="G155" s="3"/>
      <c r="H155" s="3"/>
      <c r="I155" s="3"/>
      <c r="J155" s="3"/>
      <c r="K155" s="3"/>
      <c r="M155" s="4"/>
      <c r="N155" s="25"/>
      <c r="O155" s="25"/>
      <c r="P155" s="25"/>
      <c r="Q155" s="25"/>
      <c r="R155" s="3"/>
      <c r="S155" s="3"/>
    </row>
    <row r="156" spans="1:19" x14ac:dyDescent="0.2">
      <c r="A156" s="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M156" s="4"/>
      <c r="N156" s="24"/>
      <c r="O156" s="24"/>
      <c r="P156" s="24"/>
      <c r="Q156" s="24"/>
      <c r="R156" s="24"/>
      <c r="S156" s="24"/>
    </row>
    <row r="158" spans="1:19" x14ac:dyDescent="0.2">
      <c r="A158" s="4"/>
      <c r="B158" s="4"/>
      <c r="C158" s="4"/>
      <c r="D158" s="4"/>
      <c r="E158" s="4"/>
      <c r="F158" s="1"/>
      <c r="G158" s="4"/>
      <c r="H158" s="4"/>
      <c r="I158" s="26"/>
      <c r="J158" s="4"/>
      <c r="K158" s="1"/>
      <c r="M158" s="4"/>
      <c r="N158" s="4"/>
      <c r="O158" s="4"/>
      <c r="P158" s="4"/>
      <c r="Q158" s="4"/>
      <c r="R158" s="1"/>
      <c r="S158" s="4"/>
    </row>
    <row r="159" spans="1:19" x14ac:dyDescent="0.2">
      <c r="B159" s="4"/>
      <c r="C159" s="4"/>
      <c r="D159" s="4"/>
      <c r="E159" s="4"/>
      <c r="F159" s="4"/>
      <c r="G159" s="4"/>
      <c r="H159" s="4"/>
      <c r="I159" s="4"/>
      <c r="J159" s="4"/>
      <c r="K159" s="1"/>
      <c r="N159" s="4"/>
      <c r="O159" s="4"/>
      <c r="P159" s="4"/>
      <c r="Q159" s="4"/>
      <c r="R159" s="4"/>
      <c r="S159" s="4"/>
    </row>
    <row r="160" spans="1:19" x14ac:dyDescent="0.2">
      <c r="B160" s="28"/>
      <c r="C160" s="28"/>
      <c r="D160" s="28"/>
      <c r="E160" s="28"/>
      <c r="F160" s="28"/>
      <c r="G160" s="28"/>
      <c r="H160" s="28"/>
      <c r="I160" s="28"/>
      <c r="J160" s="28"/>
      <c r="K160" s="28"/>
      <c r="N160" s="27"/>
      <c r="O160" s="25"/>
      <c r="P160" s="27"/>
      <c r="Q160" s="27"/>
      <c r="R160" s="28"/>
      <c r="S160" s="27"/>
    </row>
    <row r="161" spans="1:19" x14ac:dyDescent="0.2">
      <c r="A161" s="1"/>
      <c r="B161" s="28"/>
      <c r="C161" s="28"/>
      <c r="D161" s="28"/>
      <c r="E161" s="28"/>
      <c r="F161" s="28"/>
      <c r="G161" s="28"/>
      <c r="H161" s="28"/>
      <c r="I161" s="28"/>
      <c r="J161" s="28"/>
      <c r="K161" s="28"/>
      <c r="M161" s="1"/>
      <c r="N161" s="27"/>
      <c r="O161" s="25"/>
      <c r="P161" s="27"/>
      <c r="Q161" s="27"/>
      <c r="R161" s="3"/>
      <c r="S161" s="27"/>
    </row>
    <row r="162" spans="1:19" x14ac:dyDescent="0.2">
      <c r="A162" s="4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M162" s="4"/>
      <c r="N162" s="25"/>
      <c r="O162" s="25"/>
      <c r="P162" s="25"/>
      <c r="Q162" s="25"/>
      <c r="R162" s="3"/>
      <c r="S162" s="3"/>
    </row>
    <row r="163" spans="1:19" x14ac:dyDescent="0.2">
      <c r="A163" s="4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M163" s="4"/>
      <c r="N163" s="25"/>
      <c r="O163" s="25"/>
      <c r="P163" s="25"/>
      <c r="Q163" s="25"/>
      <c r="R163" s="3"/>
      <c r="S163" s="3"/>
    </row>
    <row r="164" spans="1:19" x14ac:dyDescent="0.2">
      <c r="A164" s="4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M164" s="4"/>
      <c r="N164" s="24"/>
      <c r="O164" s="24"/>
      <c r="P164" s="24"/>
      <c r="Q164" s="24"/>
      <c r="R164" s="24"/>
      <c r="S164" s="24"/>
    </row>
  </sheetData>
  <phoneticPr fontId="0" type="noConversion"/>
  <pageMargins left="0.74803149606299213" right="0.74803149606299213" top="0.98425196850393704" bottom="0.98425196850393704" header="0.51181102362204722" footer="0.51181102362204722"/>
  <pageSetup paperSize="9" scale="55" fitToHeight="4" orientation="landscape" r:id="rId1"/>
  <headerFooter alignWithMargins="0"/>
  <rowBreaks count="5" manualBreakCount="5">
    <brk id="56" max="22" man="1"/>
    <brk id="80" max="22" man="1"/>
    <brk id="146" max="22" man="1"/>
    <brk id="203" max="22" man="1"/>
    <brk id="255" max="19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6"/>
  <sheetViews>
    <sheetView topLeftCell="C152" zoomScale="90" zoomScaleNormal="90" workbookViewId="0">
      <selection activeCell="S171" sqref="S171"/>
    </sheetView>
  </sheetViews>
  <sheetFormatPr defaultRowHeight="15" x14ac:dyDescent="0.2"/>
  <cols>
    <col min="1" max="1" width="16" bestFit="1" customWidth="1"/>
    <col min="2" max="2" width="10.140625" customWidth="1"/>
    <col min="3" max="3" width="9" customWidth="1"/>
    <col min="4" max="4" width="10" customWidth="1"/>
    <col min="5" max="5" width="10.7109375" bestFit="1" customWidth="1"/>
    <col min="6" max="6" width="9" customWidth="1"/>
    <col min="7" max="7" width="9.7109375" customWidth="1"/>
    <col min="8" max="8" width="10.140625" customWidth="1"/>
    <col min="9" max="9" width="9.140625" customWidth="1"/>
    <col min="10" max="10" width="9.85546875" customWidth="1"/>
    <col min="11" max="11" width="8.85546875" customWidth="1"/>
    <col min="12" max="12" width="8.28515625" customWidth="1"/>
    <col min="15" max="15" width="6.85546875" customWidth="1"/>
    <col min="16" max="16" width="7.85546875" style="38" customWidth="1"/>
  </cols>
  <sheetData>
    <row r="1" spans="1:12" ht="15.75" x14ac:dyDescent="0.25">
      <c r="A1" s="31">
        <v>2008</v>
      </c>
      <c r="B1" s="32" t="s">
        <v>28</v>
      </c>
      <c r="C1" s="33"/>
      <c r="D1" s="34"/>
      <c r="E1" s="34"/>
      <c r="F1" s="35"/>
      <c r="G1" s="32" t="s">
        <v>29</v>
      </c>
      <c r="H1" s="32" t="s">
        <v>30</v>
      </c>
      <c r="I1" s="36" t="s">
        <v>31</v>
      </c>
      <c r="J1" s="32"/>
      <c r="K1" s="37" t="s">
        <v>32</v>
      </c>
      <c r="L1" s="38"/>
    </row>
    <row r="2" spans="1:12" ht="15.75" x14ac:dyDescent="0.25">
      <c r="A2" s="39"/>
      <c r="B2" s="40" t="s">
        <v>0</v>
      </c>
      <c r="C2" s="40" t="s">
        <v>1</v>
      </c>
      <c r="D2" s="40" t="s">
        <v>33</v>
      </c>
      <c r="E2" s="40" t="s">
        <v>34</v>
      </c>
      <c r="F2" s="40" t="s">
        <v>4</v>
      </c>
      <c r="G2" s="40"/>
      <c r="H2" s="40"/>
      <c r="I2" s="40" t="s">
        <v>0</v>
      </c>
      <c r="J2" s="40" t="s">
        <v>1</v>
      </c>
      <c r="K2" s="41"/>
      <c r="L2" s="38"/>
    </row>
    <row r="3" spans="1:12" x14ac:dyDescent="0.2">
      <c r="A3" s="42"/>
      <c r="B3" s="43">
        <v>194.91</v>
      </c>
      <c r="C3" s="44">
        <v>147.13</v>
      </c>
      <c r="D3" s="43">
        <v>61.45</v>
      </c>
      <c r="E3" s="43">
        <v>58.95</v>
      </c>
      <c r="F3" s="45">
        <v>60.44</v>
      </c>
      <c r="G3" s="43">
        <v>5.95</v>
      </c>
      <c r="H3" s="43">
        <v>85.45</v>
      </c>
      <c r="I3" s="43">
        <v>5</v>
      </c>
      <c r="J3" s="43">
        <v>4.1578947368421053</v>
      </c>
      <c r="K3" s="46">
        <v>1.31</v>
      </c>
      <c r="L3" s="38"/>
    </row>
    <row r="4" spans="1:12" ht="15.75" x14ac:dyDescent="0.25">
      <c r="A4" s="47" t="s">
        <v>35</v>
      </c>
      <c r="B4" s="43">
        <v>197.5</v>
      </c>
      <c r="C4" s="44"/>
      <c r="D4" s="43"/>
      <c r="E4" s="43"/>
      <c r="F4" s="48"/>
      <c r="G4" s="49">
        <v>6.48</v>
      </c>
      <c r="H4" s="50">
        <v>87</v>
      </c>
      <c r="I4" s="43">
        <v>5.05</v>
      </c>
      <c r="J4" s="43">
        <v>4.2</v>
      </c>
      <c r="K4" s="51">
        <v>1.42</v>
      </c>
      <c r="L4" s="38"/>
    </row>
    <row r="5" spans="1:12" ht="15.75" x14ac:dyDescent="0.25">
      <c r="A5" s="52" t="s">
        <v>36</v>
      </c>
      <c r="B5" s="44">
        <v>22</v>
      </c>
      <c r="C5" s="44">
        <v>16</v>
      </c>
      <c r="D5" s="44">
        <v>31</v>
      </c>
      <c r="E5" s="44">
        <v>21</v>
      </c>
      <c r="F5" s="48">
        <f>D5+E5</f>
        <v>52</v>
      </c>
      <c r="G5" s="48">
        <v>22</v>
      </c>
      <c r="H5" s="48">
        <v>20</v>
      </c>
      <c r="I5" s="48">
        <v>18</v>
      </c>
      <c r="J5" s="48">
        <v>18</v>
      </c>
      <c r="K5" s="51">
        <v>13</v>
      </c>
      <c r="L5" s="38"/>
    </row>
    <row r="6" spans="1:12" ht="15.75" x14ac:dyDescent="0.25">
      <c r="A6" s="53" t="s">
        <v>13</v>
      </c>
      <c r="B6" s="54">
        <v>22</v>
      </c>
      <c r="C6" s="54">
        <v>21</v>
      </c>
      <c r="D6" s="54">
        <v>33</v>
      </c>
      <c r="E6" s="54">
        <v>24</v>
      </c>
      <c r="F6" s="55">
        <f>D6+E6</f>
        <v>57</v>
      </c>
      <c r="G6" s="55">
        <f>B6</f>
        <v>22</v>
      </c>
      <c r="H6" s="55">
        <f>B6</f>
        <v>22</v>
      </c>
      <c r="I6" s="55">
        <f>B6</f>
        <v>22</v>
      </c>
      <c r="J6" s="55">
        <f>C6</f>
        <v>21</v>
      </c>
      <c r="K6" s="56">
        <f>C6</f>
        <v>21</v>
      </c>
      <c r="L6" s="38"/>
    </row>
    <row r="7" spans="1:12" ht="15.75" x14ac:dyDescent="0.25">
      <c r="A7" s="57" t="s">
        <v>37</v>
      </c>
      <c r="B7" s="58">
        <f t="shared" ref="B7:H7" si="0">B5/B6</f>
        <v>1</v>
      </c>
      <c r="C7" s="58">
        <f t="shared" si="0"/>
        <v>0.76190476190476186</v>
      </c>
      <c r="D7" s="58">
        <f t="shared" si="0"/>
        <v>0.93939393939393945</v>
      </c>
      <c r="E7" s="58">
        <f t="shared" si="0"/>
        <v>0.875</v>
      </c>
      <c r="F7" s="58">
        <f t="shared" si="0"/>
        <v>0.91228070175438591</v>
      </c>
      <c r="G7" s="58">
        <f t="shared" si="0"/>
        <v>1</v>
      </c>
      <c r="H7" s="58">
        <f t="shared" si="0"/>
        <v>0.90909090909090906</v>
      </c>
      <c r="I7" s="58">
        <f>I5/I6</f>
        <v>0.81818181818181823</v>
      </c>
      <c r="J7" s="58">
        <f>J5/J6</f>
        <v>0.8571428571428571</v>
      </c>
      <c r="K7" s="58">
        <f>K5/K6</f>
        <v>0.61904761904761907</v>
      </c>
      <c r="L7" s="38"/>
    </row>
    <row r="8" spans="1:12" x14ac:dyDescent="0.2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</row>
    <row r="9" spans="1:12" ht="15.75" x14ac:dyDescent="0.25">
      <c r="A9" s="31">
        <v>2009</v>
      </c>
      <c r="B9" s="32" t="s">
        <v>28</v>
      </c>
      <c r="C9" s="33"/>
      <c r="D9" s="34"/>
      <c r="E9" s="34"/>
      <c r="F9" s="35"/>
      <c r="G9" s="32" t="s">
        <v>29</v>
      </c>
      <c r="H9" s="32" t="s">
        <v>30</v>
      </c>
      <c r="I9" s="36" t="s">
        <v>31</v>
      </c>
      <c r="J9" s="32"/>
      <c r="K9" s="37" t="s">
        <v>32</v>
      </c>
      <c r="L9" s="38"/>
    </row>
    <row r="10" spans="1:12" ht="15.75" x14ac:dyDescent="0.25">
      <c r="A10" s="39"/>
      <c r="B10" s="40" t="s">
        <v>0</v>
      </c>
      <c r="C10" s="40" t="s">
        <v>1</v>
      </c>
      <c r="D10" s="40" t="s">
        <v>33</v>
      </c>
      <c r="E10" s="40" t="s">
        <v>34</v>
      </c>
      <c r="F10" s="40" t="s">
        <v>4</v>
      </c>
      <c r="G10" s="40"/>
      <c r="H10" s="40"/>
      <c r="I10" s="40" t="s">
        <v>0</v>
      </c>
      <c r="J10" s="40" t="s">
        <v>1</v>
      </c>
      <c r="K10" s="41"/>
      <c r="L10" s="38"/>
    </row>
    <row r="11" spans="1:12" x14ac:dyDescent="0.2">
      <c r="A11" s="38"/>
      <c r="B11" s="45">
        <v>175.52941176470588</v>
      </c>
      <c r="C11" s="45">
        <v>154.5</v>
      </c>
      <c r="D11" s="45">
        <v>57.615384615384613</v>
      </c>
      <c r="E11" s="45">
        <v>53.84375</v>
      </c>
      <c r="F11" s="45">
        <v>55.53448275862069</v>
      </c>
      <c r="G11" s="45">
        <v>5.4444444444444446</v>
      </c>
      <c r="H11" s="45">
        <v>73.166666666666671</v>
      </c>
      <c r="I11" s="45">
        <v>3.1666666666666665</v>
      </c>
      <c r="J11" s="45">
        <v>6</v>
      </c>
      <c r="K11" s="46">
        <v>0.14285714285714285</v>
      </c>
      <c r="L11" s="38"/>
    </row>
    <row r="12" spans="1:12" ht="15.75" x14ac:dyDescent="0.25">
      <c r="A12" s="47" t="s">
        <v>35</v>
      </c>
      <c r="B12" s="45">
        <v>175.52941176470588</v>
      </c>
      <c r="C12" s="45"/>
      <c r="D12" s="45"/>
      <c r="E12" s="45"/>
      <c r="F12" s="45"/>
      <c r="G12" s="45">
        <v>5.4444444444444446</v>
      </c>
      <c r="H12" s="45">
        <v>73.166666666666671</v>
      </c>
      <c r="I12" s="45">
        <v>3.2307692307692308</v>
      </c>
      <c r="J12" s="45">
        <v>5.615384615384615</v>
      </c>
      <c r="K12" s="46">
        <v>0.125</v>
      </c>
      <c r="L12" s="38"/>
    </row>
    <row r="13" spans="1:12" ht="15.75" x14ac:dyDescent="0.25">
      <c r="A13" s="52" t="s">
        <v>36</v>
      </c>
      <c r="B13" s="59">
        <v>17</v>
      </c>
      <c r="C13" s="59">
        <v>12</v>
      </c>
      <c r="D13" s="59">
        <v>26</v>
      </c>
      <c r="E13" s="59">
        <v>32</v>
      </c>
      <c r="F13" s="59">
        <v>58</v>
      </c>
      <c r="G13" s="59">
        <v>18</v>
      </c>
      <c r="H13" s="59">
        <v>12</v>
      </c>
      <c r="I13" s="59">
        <v>17</v>
      </c>
      <c r="J13" s="59">
        <v>14</v>
      </c>
      <c r="K13" s="60">
        <v>7</v>
      </c>
      <c r="L13" s="38"/>
    </row>
    <row r="14" spans="1:12" ht="15.75" x14ac:dyDescent="0.25">
      <c r="A14" s="53" t="s">
        <v>13</v>
      </c>
      <c r="B14" s="61">
        <v>18</v>
      </c>
      <c r="C14" s="61">
        <v>15</v>
      </c>
      <c r="D14" s="61">
        <v>28</v>
      </c>
      <c r="E14" s="61">
        <v>38</v>
      </c>
      <c r="F14" s="61">
        <v>66</v>
      </c>
      <c r="G14" s="61">
        <v>18</v>
      </c>
      <c r="H14" s="61">
        <v>18</v>
      </c>
      <c r="I14" s="61">
        <v>18</v>
      </c>
      <c r="J14" s="61">
        <v>15</v>
      </c>
      <c r="K14" s="62">
        <v>15</v>
      </c>
      <c r="L14" s="38"/>
    </row>
    <row r="15" spans="1:12" ht="15.75" x14ac:dyDescent="0.25">
      <c r="A15" s="57" t="s">
        <v>37</v>
      </c>
      <c r="B15" s="63">
        <v>0.94444444444444442</v>
      </c>
      <c r="C15" s="63">
        <v>0.8</v>
      </c>
      <c r="D15" s="63">
        <v>0.9285714285714286</v>
      </c>
      <c r="E15" s="63">
        <v>0.84210526315789469</v>
      </c>
      <c r="F15" s="63">
        <v>0.87878787878787878</v>
      </c>
      <c r="G15" s="63">
        <v>1</v>
      </c>
      <c r="H15" s="63">
        <v>0.66666666666666663</v>
      </c>
      <c r="I15" s="63">
        <v>0.94444444444444442</v>
      </c>
      <c r="J15" s="63">
        <v>0.93333333333333302</v>
      </c>
      <c r="K15" s="63">
        <v>0.46666666666666667</v>
      </c>
      <c r="L15" s="38"/>
    </row>
    <row r="16" spans="1:12" x14ac:dyDescent="0.2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</row>
    <row r="17" spans="1:12" ht="15.75" x14ac:dyDescent="0.25">
      <c r="A17" s="31">
        <v>2010</v>
      </c>
      <c r="B17" s="32" t="s">
        <v>28</v>
      </c>
      <c r="C17" s="33"/>
      <c r="D17" s="34"/>
      <c r="E17" s="34"/>
      <c r="F17" s="35"/>
      <c r="G17" s="32" t="s">
        <v>29</v>
      </c>
      <c r="H17" s="32" t="s">
        <v>30</v>
      </c>
      <c r="I17" s="36" t="s">
        <v>31</v>
      </c>
      <c r="J17" s="32"/>
      <c r="K17" s="37" t="s">
        <v>32</v>
      </c>
      <c r="L17" s="38"/>
    </row>
    <row r="18" spans="1:12" ht="15.75" x14ac:dyDescent="0.25">
      <c r="A18" s="39"/>
      <c r="B18" s="40" t="s">
        <v>0</v>
      </c>
      <c r="C18" s="40" t="s">
        <v>1</v>
      </c>
      <c r="D18" s="40" t="s">
        <v>33</v>
      </c>
      <c r="E18" s="40" t="s">
        <v>34</v>
      </c>
      <c r="F18" s="40" t="s">
        <v>4</v>
      </c>
      <c r="G18" s="40"/>
      <c r="H18" s="40"/>
      <c r="I18" s="40" t="s">
        <v>0</v>
      </c>
      <c r="J18" s="40" t="s">
        <v>1</v>
      </c>
      <c r="K18" s="41"/>
      <c r="L18" s="38"/>
    </row>
    <row r="19" spans="1:12" x14ac:dyDescent="0.2">
      <c r="A19" s="42"/>
      <c r="B19" s="43">
        <v>176.83333333333334</v>
      </c>
      <c r="C19" s="44">
        <v>144.75</v>
      </c>
      <c r="D19" s="43">
        <v>53.833333333333336</v>
      </c>
      <c r="E19" s="43">
        <v>48.307692307692307</v>
      </c>
      <c r="F19" s="45">
        <v>51.516129032258064</v>
      </c>
      <c r="G19" s="43">
        <v>4.7142857142857144</v>
      </c>
      <c r="H19" s="43">
        <v>71.900000000000006</v>
      </c>
      <c r="I19" s="43">
        <v>3.25</v>
      </c>
      <c r="J19" s="43">
        <v>2.7142857142857144</v>
      </c>
      <c r="K19" s="64">
        <v>0</v>
      </c>
      <c r="L19" s="38"/>
    </row>
    <row r="20" spans="1:12" ht="15.75" x14ac:dyDescent="0.25">
      <c r="A20" s="47" t="s">
        <v>35</v>
      </c>
      <c r="B20" s="43">
        <v>176.83333333333334</v>
      </c>
      <c r="C20" s="44"/>
      <c r="D20" s="43"/>
      <c r="E20" s="43"/>
      <c r="F20" s="48"/>
      <c r="G20" s="43">
        <v>4.7142857142857144</v>
      </c>
      <c r="H20" s="43">
        <v>71.900000000000006</v>
      </c>
      <c r="I20" s="43">
        <v>3.2222222222222223</v>
      </c>
      <c r="J20" s="43">
        <v>3.375</v>
      </c>
      <c r="K20" s="64">
        <v>0</v>
      </c>
      <c r="L20" s="38"/>
    </row>
    <row r="21" spans="1:12" ht="15.75" x14ac:dyDescent="0.25">
      <c r="A21" s="52" t="s">
        <v>36</v>
      </c>
      <c r="B21" s="44">
        <v>12</v>
      </c>
      <c r="C21" s="44">
        <v>16</v>
      </c>
      <c r="D21" s="44">
        <v>18</v>
      </c>
      <c r="E21" s="44">
        <v>13</v>
      </c>
      <c r="F21" s="48">
        <v>31</v>
      </c>
      <c r="G21" s="48">
        <v>14</v>
      </c>
      <c r="H21" s="48">
        <v>10</v>
      </c>
      <c r="I21" s="48">
        <v>9</v>
      </c>
      <c r="J21" s="48">
        <v>12</v>
      </c>
      <c r="K21" s="51">
        <v>11</v>
      </c>
      <c r="L21" s="38"/>
    </row>
    <row r="22" spans="1:12" ht="15.75" x14ac:dyDescent="0.25">
      <c r="A22" s="53" t="s">
        <v>13</v>
      </c>
      <c r="B22" s="54">
        <v>14</v>
      </c>
      <c r="C22" s="54">
        <v>19</v>
      </c>
      <c r="D22" s="54">
        <v>22</v>
      </c>
      <c r="E22" s="54">
        <v>14</v>
      </c>
      <c r="F22" s="55">
        <v>36</v>
      </c>
      <c r="G22" s="55">
        <v>14</v>
      </c>
      <c r="H22" s="55">
        <v>14</v>
      </c>
      <c r="I22" s="55">
        <v>14</v>
      </c>
      <c r="J22" s="55">
        <v>19</v>
      </c>
      <c r="K22" s="56">
        <v>19</v>
      </c>
      <c r="L22" s="38"/>
    </row>
    <row r="23" spans="1:12" ht="15.75" x14ac:dyDescent="0.25">
      <c r="A23" s="57" t="s">
        <v>37</v>
      </c>
      <c r="B23" s="58">
        <v>0.8571428571428571</v>
      </c>
      <c r="C23" s="58">
        <v>0.84210526315789469</v>
      </c>
      <c r="D23" s="58">
        <v>0.81818181818181823</v>
      </c>
      <c r="E23" s="58">
        <v>0.9285714285714286</v>
      </c>
      <c r="F23" s="58">
        <v>0.86111111111111116</v>
      </c>
      <c r="G23" s="58">
        <v>1</v>
      </c>
      <c r="H23" s="58">
        <v>0.7142857142857143</v>
      </c>
      <c r="I23" s="58">
        <v>0.6428571428571429</v>
      </c>
      <c r="J23" s="58">
        <v>0.63157894736842102</v>
      </c>
      <c r="K23" s="58">
        <v>0.57894736842105265</v>
      </c>
      <c r="L23" s="38"/>
    </row>
    <row r="24" spans="1:12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</row>
    <row r="25" spans="1:12" ht="15.75" x14ac:dyDescent="0.25">
      <c r="A25" s="31">
        <v>2011</v>
      </c>
      <c r="B25" s="32" t="s">
        <v>28</v>
      </c>
      <c r="C25" s="33"/>
      <c r="D25" s="34"/>
      <c r="E25" s="34"/>
      <c r="F25" s="35"/>
      <c r="G25" s="32" t="s">
        <v>29</v>
      </c>
      <c r="H25" s="32" t="s">
        <v>30</v>
      </c>
      <c r="I25" s="36" t="s">
        <v>31</v>
      </c>
      <c r="J25" s="32"/>
      <c r="K25" s="37" t="s">
        <v>32</v>
      </c>
      <c r="L25" s="38"/>
    </row>
    <row r="26" spans="1:12" ht="15.75" x14ac:dyDescent="0.25">
      <c r="A26" s="39"/>
      <c r="B26" s="40" t="s">
        <v>0</v>
      </c>
      <c r="C26" s="40" t="s">
        <v>1</v>
      </c>
      <c r="D26" s="40" t="s">
        <v>33</v>
      </c>
      <c r="E26" s="40" t="s">
        <v>34</v>
      </c>
      <c r="F26" s="40" t="s">
        <v>4</v>
      </c>
      <c r="G26" s="40"/>
      <c r="H26" s="40"/>
      <c r="I26" s="40" t="s">
        <v>0</v>
      </c>
      <c r="J26" s="40" t="s">
        <v>1</v>
      </c>
      <c r="K26" s="41"/>
      <c r="L26" s="38"/>
    </row>
    <row r="27" spans="1:12" x14ac:dyDescent="0.2">
      <c r="A27" s="38"/>
      <c r="B27" s="43">
        <v>164.63157894736841</v>
      </c>
      <c r="C27" s="43">
        <v>143.64516129032259</v>
      </c>
      <c r="D27" s="43">
        <v>54.61904761904762</v>
      </c>
      <c r="E27" s="43">
        <v>49.666666666666664</v>
      </c>
      <c r="F27" s="45">
        <v>52.333333333333336</v>
      </c>
      <c r="G27" s="43">
        <v>5.0384615384615383</v>
      </c>
      <c r="H27" s="43">
        <v>78.916666666666671</v>
      </c>
      <c r="I27" s="43">
        <v>0.18181818181818182</v>
      </c>
      <c r="J27" s="43">
        <v>0</v>
      </c>
      <c r="K27" s="64">
        <v>0.66666666666666663</v>
      </c>
      <c r="L27" s="38"/>
    </row>
    <row r="28" spans="1:12" ht="15.75" x14ac:dyDescent="0.25">
      <c r="A28" s="47" t="s">
        <v>35</v>
      </c>
      <c r="B28" s="43">
        <v>167</v>
      </c>
      <c r="C28" s="44"/>
      <c r="D28" s="43"/>
      <c r="E28" s="43"/>
      <c r="F28" s="48"/>
      <c r="G28" s="43">
        <v>5.625</v>
      </c>
      <c r="H28" s="43">
        <v>80.692307692307693</v>
      </c>
      <c r="I28" s="43">
        <v>0.18181818181818182</v>
      </c>
      <c r="J28" s="43" t="e">
        <v>#VALUE!</v>
      </c>
      <c r="K28" s="64">
        <v>0.61538461538461542</v>
      </c>
      <c r="L28" s="38"/>
    </row>
    <row r="29" spans="1:12" ht="15.75" x14ac:dyDescent="0.25">
      <c r="A29" s="52" t="s">
        <v>36</v>
      </c>
      <c r="B29" s="44">
        <v>19</v>
      </c>
      <c r="C29" s="44">
        <v>31</v>
      </c>
      <c r="D29" s="44">
        <v>21</v>
      </c>
      <c r="E29" s="44">
        <v>18</v>
      </c>
      <c r="F29" s="48">
        <v>39</v>
      </c>
      <c r="G29" s="48">
        <v>26</v>
      </c>
      <c r="H29" s="48">
        <v>12</v>
      </c>
      <c r="I29" s="48">
        <v>11</v>
      </c>
      <c r="J29" s="48">
        <v>16</v>
      </c>
      <c r="K29" s="51">
        <v>12</v>
      </c>
      <c r="L29" s="38"/>
    </row>
    <row r="30" spans="1:12" ht="15.75" x14ac:dyDescent="0.25">
      <c r="A30" s="53" t="s">
        <v>13</v>
      </c>
      <c r="B30" s="54">
        <v>26</v>
      </c>
      <c r="C30" s="54">
        <v>36</v>
      </c>
      <c r="D30" s="54">
        <v>26</v>
      </c>
      <c r="E30" s="54">
        <v>22</v>
      </c>
      <c r="F30" s="55">
        <v>48</v>
      </c>
      <c r="G30" s="55">
        <v>26</v>
      </c>
      <c r="H30" s="55">
        <v>26</v>
      </c>
      <c r="I30" s="55">
        <v>26</v>
      </c>
      <c r="J30" s="55">
        <v>36</v>
      </c>
      <c r="K30" s="56">
        <v>36</v>
      </c>
      <c r="L30" s="38"/>
    </row>
    <row r="31" spans="1:12" ht="15.75" x14ac:dyDescent="0.25">
      <c r="A31" s="57" t="s">
        <v>37</v>
      </c>
      <c r="B31" s="58">
        <v>0.73076923076923073</v>
      </c>
      <c r="C31" s="58">
        <v>0.86111111111111116</v>
      </c>
      <c r="D31" s="58">
        <v>0.80769230769230771</v>
      </c>
      <c r="E31" s="58">
        <v>0.81818181818181823</v>
      </c>
      <c r="F31" s="58">
        <v>0.8125</v>
      </c>
      <c r="G31" s="58">
        <v>1</v>
      </c>
      <c r="H31" s="58">
        <v>0.46153846153846156</v>
      </c>
      <c r="I31" s="58">
        <v>0.42307692307692307</v>
      </c>
      <c r="J31" s="58">
        <v>0.44444444444444442</v>
      </c>
      <c r="K31" s="58">
        <v>0.33333333333333331</v>
      </c>
      <c r="L31" s="38"/>
    </row>
    <row r="32" spans="1:12" ht="15.75" x14ac:dyDescent="0.25">
      <c r="A32" s="57"/>
      <c r="B32" s="65"/>
      <c r="C32" s="65"/>
      <c r="D32" s="65"/>
      <c r="E32" s="65"/>
      <c r="F32" s="49"/>
      <c r="G32" s="49"/>
      <c r="H32" s="49"/>
      <c r="I32" s="49"/>
      <c r="J32" s="49"/>
      <c r="K32" s="49"/>
      <c r="L32" s="38"/>
    </row>
    <row r="33" spans="1:12" ht="15.75" x14ac:dyDescent="0.25">
      <c r="A33" s="31">
        <v>2012</v>
      </c>
      <c r="B33" s="32" t="s">
        <v>28</v>
      </c>
      <c r="C33" s="33"/>
      <c r="D33" s="34"/>
      <c r="E33" s="34"/>
      <c r="F33" s="35"/>
      <c r="G33" s="32" t="s">
        <v>29</v>
      </c>
      <c r="H33" s="32" t="s">
        <v>30</v>
      </c>
      <c r="I33" s="36" t="s">
        <v>31</v>
      </c>
      <c r="J33" s="32"/>
      <c r="K33" s="37" t="s">
        <v>32</v>
      </c>
      <c r="L33" s="38"/>
    </row>
    <row r="34" spans="1:12" ht="15.75" x14ac:dyDescent="0.25">
      <c r="A34" s="39"/>
      <c r="B34" s="40" t="s">
        <v>0</v>
      </c>
      <c r="C34" s="40" t="s">
        <v>1</v>
      </c>
      <c r="D34" s="40" t="s">
        <v>33</v>
      </c>
      <c r="E34" s="40" t="s">
        <v>34</v>
      </c>
      <c r="F34" s="40" t="s">
        <v>4</v>
      </c>
      <c r="G34" s="40"/>
      <c r="H34" s="40"/>
      <c r="I34" s="40" t="s">
        <v>0</v>
      </c>
      <c r="J34" s="40" t="s">
        <v>1</v>
      </c>
      <c r="K34" s="41"/>
      <c r="L34" s="38"/>
    </row>
    <row r="35" spans="1:12" x14ac:dyDescent="0.2">
      <c r="A35" s="42"/>
      <c r="B35" s="43">
        <v>167.88235294117646</v>
      </c>
      <c r="C35" s="43">
        <v>147.54545454545453</v>
      </c>
      <c r="D35" s="43">
        <v>54.3</v>
      </c>
      <c r="E35" s="43">
        <v>53.482758620689658</v>
      </c>
      <c r="F35" s="45">
        <v>53.816326530612244</v>
      </c>
      <c r="G35" s="43">
        <v>6.1578947368421053</v>
      </c>
      <c r="H35" s="43">
        <v>88.272727272727266</v>
      </c>
      <c r="I35" s="43">
        <v>2.5</v>
      </c>
      <c r="J35" s="43">
        <v>3.4615384615384617</v>
      </c>
      <c r="K35" s="64">
        <v>1</v>
      </c>
      <c r="L35" s="38"/>
    </row>
    <row r="36" spans="1:12" ht="15.75" x14ac:dyDescent="0.25">
      <c r="A36" s="47" t="s">
        <v>35</v>
      </c>
      <c r="B36" s="43">
        <v>0</v>
      </c>
      <c r="C36" s="44"/>
      <c r="D36" s="43"/>
      <c r="E36" s="43"/>
      <c r="F36" s="48"/>
      <c r="G36" s="43">
        <v>0</v>
      </c>
      <c r="H36" s="43">
        <v>0</v>
      </c>
      <c r="I36" s="43">
        <v>0</v>
      </c>
      <c r="J36" s="43">
        <v>0</v>
      </c>
      <c r="K36" s="64">
        <v>0</v>
      </c>
      <c r="L36" s="38"/>
    </row>
    <row r="37" spans="1:12" ht="15.75" x14ac:dyDescent="0.25">
      <c r="A37" s="52" t="s">
        <v>36</v>
      </c>
      <c r="B37" s="44">
        <v>17</v>
      </c>
      <c r="C37" s="44">
        <v>22</v>
      </c>
      <c r="D37" s="44">
        <v>20</v>
      </c>
      <c r="E37" s="44">
        <v>29</v>
      </c>
      <c r="F37" s="48">
        <v>49</v>
      </c>
      <c r="G37" s="48">
        <v>19</v>
      </c>
      <c r="H37" s="48">
        <v>11</v>
      </c>
      <c r="I37" s="48">
        <v>12</v>
      </c>
      <c r="J37" s="48">
        <v>13</v>
      </c>
      <c r="K37" s="51">
        <v>6</v>
      </c>
      <c r="L37" s="38"/>
    </row>
    <row r="38" spans="1:12" ht="15.75" x14ac:dyDescent="0.25">
      <c r="A38" s="53" t="s">
        <v>13</v>
      </c>
      <c r="B38" s="54">
        <v>23</v>
      </c>
      <c r="C38" s="54">
        <v>27</v>
      </c>
      <c r="D38" s="54">
        <v>24</v>
      </c>
      <c r="E38" s="54">
        <v>34</v>
      </c>
      <c r="F38" s="55">
        <v>58</v>
      </c>
      <c r="G38" s="55">
        <v>23</v>
      </c>
      <c r="H38" s="55">
        <v>23</v>
      </c>
      <c r="I38" s="55">
        <v>23</v>
      </c>
      <c r="J38" s="55">
        <v>27</v>
      </c>
      <c r="K38" s="56">
        <v>27</v>
      </c>
      <c r="L38" s="38"/>
    </row>
    <row r="39" spans="1:12" ht="15.75" x14ac:dyDescent="0.25">
      <c r="A39" s="57" t="s">
        <v>37</v>
      </c>
      <c r="B39" s="58">
        <v>0.73913043478260865</v>
      </c>
      <c r="C39" s="58">
        <v>0.81481481481481477</v>
      </c>
      <c r="D39" s="58">
        <v>0.83333333333333337</v>
      </c>
      <c r="E39" s="58">
        <v>0.8529411764705882</v>
      </c>
      <c r="F39" s="58">
        <v>0.84482758620689657</v>
      </c>
      <c r="G39" s="58">
        <v>0.82608695652173914</v>
      </c>
      <c r="H39" s="58">
        <v>0.47826086956521741</v>
      </c>
      <c r="I39" s="58">
        <v>0.52173913043478259</v>
      </c>
      <c r="J39" s="58">
        <v>0.48148148148148145</v>
      </c>
      <c r="K39" s="58">
        <v>0.22222222222222221</v>
      </c>
      <c r="L39" s="38"/>
    </row>
    <row r="40" spans="1:12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</row>
    <row r="41" spans="1:12" ht="15.75" x14ac:dyDescent="0.25">
      <c r="A41" s="31">
        <v>2013</v>
      </c>
      <c r="B41" s="32" t="s">
        <v>28</v>
      </c>
      <c r="C41" s="33"/>
      <c r="D41" s="34"/>
      <c r="E41" s="34"/>
      <c r="F41" s="35"/>
      <c r="G41" s="32" t="s">
        <v>29</v>
      </c>
      <c r="H41" s="32" t="s">
        <v>30</v>
      </c>
      <c r="I41" s="36" t="s">
        <v>31</v>
      </c>
      <c r="J41" s="32"/>
      <c r="K41" s="37" t="s">
        <v>32</v>
      </c>
      <c r="L41" s="38"/>
    </row>
    <row r="42" spans="1:12" ht="15.75" x14ac:dyDescent="0.25">
      <c r="A42" s="39"/>
      <c r="B42" s="40" t="s">
        <v>0</v>
      </c>
      <c r="C42" s="40" t="s">
        <v>1</v>
      </c>
      <c r="D42" s="40" t="s">
        <v>33</v>
      </c>
      <c r="E42" s="40" t="s">
        <v>34</v>
      </c>
      <c r="F42" s="40" t="s">
        <v>4</v>
      </c>
      <c r="G42" s="40"/>
      <c r="H42" s="40"/>
      <c r="I42" s="40" t="s">
        <v>0</v>
      </c>
      <c r="J42" s="40" t="s">
        <v>1</v>
      </c>
      <c r="K42" s="41"/>
      <c r="L42" s="38"/>
    </row>
    <row r="43" spans="1:12" x14ac:dyDescent="0.2">
      <c r="A43" s="38"/>
      <c r="B43" s="43">
        <v>159.04</v>
      </c>
      <c r="C43" s="43">
        <v>142.19</v>
      </c>
      <c r="D43" s="43">
        <v>48.64</v>
      </c>
      <c r="E43" s="43">
        <v>50.428571428571431</v>
      </c>
      <c r="F43" s="45">
        <v>49.129629629629626</v>
      </c>
      <c r="G43" s="43">
        <v>4.1363636363636367</v>
      </c>
      <c r="H43" s="43">
        <v>68.083333333333329</v>
      </c>
      <c r="I43" s="43">
        <v>3.2941176470588234</v>
      </c>
      <c r="J43" s="43">
        <v>4</v>
      </c>
      <c r="K43" s="64">
        <v>1</v>
      </c>
      <c r="L43" s="38"/>
    </row>
    <row r="44" spans="1:12" ht="15.75" x14ac:dyDescent="0.25">
      <c r="A44" s="47" t="s">
        <v>35</v>
      </c>
      <c r="B44" s="43">
        <v>0</v>
      </c>
      <c r="C44" s="44"/>
      <c r="D44" s="43"/>
      <c r="E44" s="43"/>
      <c r="F44" s="48"/>
      <c r="G44" s="43">
        <v>0</v>
      </c>
      <c r="H44" s="43">
        <v>0</v>
      </c>
      <c r="I44" s="43">
        <v>0</v>
      </c>
      <c r="J44" s="43">
        <v>0</v>
      </c>
      <c r="K44" s="64">
        <v>0</v>
      </c>
      <c r="L44" s="38"/>
    </row>
    <row r="45" spans="1:12" ht="15.75" x14ac:dyDescent="0.25">
      <c r="A45" s="52" t="s">
        <v>36</v>
      </c>
      <c r="B45" s="44">
        <v>22</v>
      </c>
      <c r="C45" s="44">
        <v>26</v>
      </c>
      <c r="D45" s="44">
        <v>26</v>
      </c>
      <c r="E45" s="44">
        <v>28</v>
      </c>
      <c r="F45" s="48">
        <v>54</v>
      </c>
      <c r="G45" s="48">
        <v>22</v>
      </c>
      <c r="H45" s="48">
        <v>12</v>
      </c>
      <c r="I45" s="48">
        <v>17</v>
      </c>
      <c r="J45" s="48">
        <v>17</v>
      </c>
      <c r="K45" s="51">
        <v>10</v>
      </c>
      <c r="L45" s="38"/>
    </row>
    <row r="46" spans="1:12" ht="15.75" x14ac:dyDescent="0.25">
      <c r="A46" s="53" t="s">
        <v>13</v>
      </c>
      <c r="B46" s="54">
        <v>25</v>
      </c>
      <c r="C46" s="54">
        <v>28</v>
      </c>
      <c r="D46" s="54">
        <v>30</v>
      </c>
      <c r="E46" s="54">
        <v>30</v>
      </c>
      <c r="F46" s="55">
        <v>60</v>
      </c>
      <c r="G46" s="55">
        <v>25</v>
      </c>
      <c r="H46" s="55">
        <v>25</v>
      </c>
      <c r="I46" s="55">
        <v>25</v>
      </c>
      <c r="J46" s="55">
        <v>28</v>
      </c>
      <c r="K46" s="56">
        <v>28</v>
      </c>
      <c r="L46" s="38"/>
    </row>
    <row r="47" spans="1:12" ht="15.75" x14ac:dyDescent="0.25">
      <c r="A47" s="57" t="s">
        <v>37</v>
      </c>
      <c r="B47" s="58">
        <v>0.88</v>
      </c>
      <c r="C47" s="58">
        <v>0.9285714285714286</v>
      </c>
      <c r="D47" s="58">
        <v>0.8666666666666667</v>
      </c>
      <c r="E47" s="58">
        <v>0.93333333333333335</v>
      </c>
      <c r="F47" s="58">
        <v>0.9</v>
      </c>
      <c r="G47" s="58">
        <v>0.88</v>
      </c>
      <c r="H47" s="58">
        <v>0.48</v>
      </c>
      <c r="I47" s="58">
        <v>0.68</v>
      </c>
      <c r="J47" s="58">
        <v>0.6071428571428571</v>
      </c>
      <c r="K47" s="58">
        <v>0.35714285714285715</v>
      </c>
      <c r="L47" s="38"/>
    </row>
    <row r="48" spans="1:12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</row>
    <row r="49" spans="1:12" ht="15.75" x14ac:dyDescent="0.25">
      <c r="A49" s="31">
        <v>2014</v>
      </c>
      <c r="B49" s="32" t="s">
        <v>28</v>
      </c>
      <c r="C49" s="33"/>
      <c r="D49" s="34"/>
      <c r="E49" s="34"/>
      <c r="F49" s="35"/>
      <c r="G49" s="32" t="s">
        <v>29</v>
      </c>
      <c r="H49" s="32" t="s">
        <v>30</v>
      </c>
      <c r="I49" s="36" t="s">
        <v>31</v>
      </c>
      <c r="J49" s="32"/>
      <c r="K49" s="37" t="s">
        <v>32</v>
      </c>
      <c r="L49" s="38"/>
    </row>
    <row r="50" spans="1:12" ht="15.75" x14ac:dyDescent="0.25">
      <c r="A50" s="39"/>
      <c r="B50" s="40" t="s">
        <v>0</v>
      </c>
      <c r="C50" s="40" t="s">
        <v>1</v>
      </c>
      <c r="D50" s="40" t="s">
        <v>33</v>
      </c>
      <c r="E50" s="40" t="s">
        <v>34</v>
      </c>
      <c r="F50" s="40" t="s">
        <v>4</v>
      </c>
      <c r="G50" s="40"/>
      <c r="H50" s="40"/>
      <c r="I50" s="40" t="s">
        <v>0</v>
      </c>
      <c r="J50" s="40" t="s">
        <v>1</v>
      </c>
      <c r="K50" s="41"/>
      <c r="L50" s="38"/>
    </row>
    <row r="51" spans="1:12" x14ac:dyDescent="0.2">
      <c r="A51" s="38"/>
      <c r="B51" s="43">
        <v>182.68421052631578</v>
      </c>
      <c r="C51" s="43">
        <v>146.84210526315789</v>
      </c>
      <c r="D51" s="43">
        <v>52.941176470588232</v>
      </c>
      <c r="E51" s="43">
        <v>52.6</v>
      </c>
      <c r="F51" s="45">
        <v>52.78125</v>
      </c>
      <c r="G51" s="43">
        <v>5.7368421052631575</v>
      </c>
      <c r="H51" s="43">
        <v>84.15384615384616</v>
      </c>
      <c r="I51" s="43">
        <v>3.8</v>
      </c>
      <c r="J51" s="43">
        <v>3.2</v>
      </c>
      <c r="K51" s="64">
        <v>1.1428571428571428</v>
      </c>
      <c r="L51" s="38"/>
    </row>
    <row r="52" spans="1:12" ht="15.75" x14ac:dyDescent="0.25">
      <c r="A52" s="47" t="s">
        <v>35</v>
      </c>
      <c r="B52" s="43">
        <v>0</v>
      </c>
      <c r="C52" s="44"/>
      <c r="D52" s="43"/>
      <c r="E52" s="43"/>
      <c r="F52" s="48"/>
      <c r="G52" s="43">
        <v>0</v>
      </c>
      <c r="H52" s="43">
        <v>0</v>
      </c>
      <c r="I52" s="43">
        <v>0</v>
      </c>
      <c r="J52" s="43">
        <v>0.36363636363636365</v>
      </c>
      <c r="K52" s="64">
        <v>0</v>
      </c>
      <c r="L52" s="38"/>
    </row>
    <row r="53" spans="1:12" ht="15.75" x14ac:dyDescent="0.25">
      <c r="A53" s="52" t="s">
        <v>36</v>
      </c>
      <c r="B53" s="44">
        <v>19</v>
      </c>
      <c r="C53" s="44">
        <v>19</v>
      </c>
      <c r="D53" s="44">
        <v>17</v>
      </c>
      <c r="E53" s="44">
        <v>15</v>
      </c>
      <c r="F53" s="48">
        <v>32</v>
      </c>
      <c r="G53" s="48">
        <v>19</v>
      </c>
      <c r="H53" s="48">
        <v>13</v>
      </c>
      <c r="I53" s="48">
        <v>10</v>
      </c>
      <c r="J53" s="48">
        <v>10</v>
      </c>
      <c r="K53" s="51">
        <v>7</v>
      </c>
      <c r="L53" s="38"/>
    </row>
    <row r="54" spans="1:12" ht="15.75" x14ac:dyDescent="0.25">
      <c r="A54" s="53" t="s">
        <v>13</v>
      </c>
      <c r="B54" s="54">
        <v>20</v>
      </c>
      <c r="C54" s="54">
        <v>19</v>
      </c>
      <c r="D54" s="54">
        <v>17</v>
      </c>
      <c r="E54" s="54">
        <v>18</v>
      </c>
      <c r="F54" s="55">
        <v>35</v>
      </c>
      <c r="G54" s="55">
        <v>20</v>
      </c>
      <c r="H54" s="55">
        <v>20</v>
      </c>
      <c r="I54" s="55">
        <v>20</v>
      </c>
      <c r="J54" s="55">
        <v>19</v>
      </c>
      <c r="K54" s="56">
        <v>19</v>
      </c>
      <c r="L54" s="38"/>
    </row>
    <row r="55" spans="1:12" ht="15.75" x14ac:dyDescent="0.25">
      <c r="A55" s="57" t="s">
        <v>37</v>
      </c>
      <c r="B55" s="58">
        <v>0.95</v>
      </c>
      <c r="C55" s="58">
        <v>1</v>
      </c>
      <c r="D55" s="58">
        <v>1</v>
      </c>
      <c r="E55" s="58">
        <v>0.83333333333333337</v>
      </c>
      <c r="F55" s="58">
        <v>0.91428571428571426</v>
      </c>
      <c r="G55" s="58">
        <v>0.95</v>
      </c>
      <c r="H55" s="58">
        <v>0.65</v>
      </c>
      <c r="I55" s="58">
        <v>0.5</v>
      </c>
      <c r="J55" s="58">
        <v>0.52631578947368418</v>
      </c>
      <c r="K55" s="58">
        <v>0.36842105263157893</v>
      </c>
      <c r="L55" s="38"/>
    </row>
    <row r="56" spans="1:12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</row>
    <row r="57" spans="1:12" ht="15.75" x14ac:dyDescent="0.25">
      <c r="A57" s="31">
        <v>2015</v>
      </c>
      <c r="B57" s="32" t="s">
        <v>28</v>
      </c>
      <c r="C57" s="33"/>
      <c r="D57" s="34"/>
      <c r="E57" s="34"/>
      <c r="F57" s="35"/>
      <c r="G57" s="32" t="s">
        <v>29</v>
      </c>
      <c r="H57" s="32" t="s">
        <v>30</v>
      </c>
      <c r="I57" s="36" t="s">
        <v>31</v>
      </c>
      <c r="J57" s="32"/>
      <c r="K57" s="37" t="s">
        <v>32</v>
      </c>
      <c r="L57" s="38"/>
    </row>
    <row r="58" spans="1:12" ht="15.75" x14ac:dyDescent="0.25">
      <c r="A58" s="39"/>
      <c r="B58" s="40" t="s">
        <v>0</v>
      </c>
      <c r="C58" s="40" t="s">
        <v>1</v>
      </c>
      <c r="D58" s="40" t="s">
        <v>33</v>
      </c>
      <c r="E58" s="40" t="s">
        <v>34</v>
      </c>
      <c r="F58" s="40" t="s">
        <v>4</v>
      </c>
      <c r="G58" s="40"/>
      <c r="H58" s="40"/>
      <c r="I58" s="40" t="s">
        <v>0</v>
      </c>
      <c r="J58" s="40" t="s">
        <v>1</v>
      </c>
      <c r="K58" s="41"/>
      <c r="L58" s="38"/>
    </row>
    <row r="59" spans="1:12" x14ac:dyDescent="0.2">
      <c r="A59" s="38"/>
      <c r="B59" s="43">
        <v>169.75</v>
      </c>
      <c r="C59" s="43">
        <v>133.30769230769201</v>
      </c>
      <c r="D59" s="43">
        <v>54.571428571428569</v>
      </c>
      <c r="E59" s="43">
        <v>56.615384615384613</v>
      </c>
      <c r="F59" s="45">
        <v>55.555555555555557</v>
      </c>
      <c r="G59" s="43">
        <v>5.4782608695652177</v>
      </c>
      <c r="H59" s="43">
        <v>85.333333333333329</v>
      </c>
      <c r="I59" s="43">
        <v>3.1111111111111112</v>
      </c>
      <c r="J59" s="43">
        <v>1.25</v>
      </c>
      <c r="K59" s="64">
        <v>0.8</v>
      </c>
      <c r="L59" s="38"/>
    </row>
    <row r="60" spans="1:12" ht="15.75" x14ac:dyDescent="0.25">
      <c r="A60" s="47" t="s">
        <v>35</v>
      </c>
      <c r="B60" s="43">
        <v>0</v>
      </c>
      <c r="C60" s="44"/>
      <c r="D60" s="43"/>
      <c r="E60" s="43"/>
      <c r="F60" s="48"/>
      <c r="G60" s="43">
        <v>0</v>
      </c>
      <c r="H60" s="43">
        <v>0</v>
      </c>
      <c r="I60" s="43">
        <v>0</v>
      </c>
      <c r="J60" s="43">
        <v>0</v>
      </c>
      <c r="K60" s="64">
        <v>0</v>
      </c>
      <c r="L60" s="38"/>
    </row>
    <row r="61" spans="1:12" ht="15.75" x14ac:dyDescent="0.25">
      <c r="A61" s="52" t="s">
        <v>36</v>
      </c>
      <c r="B61" s="44">
        <v>20</v>
      </c>
      <c r="C61" s="44">
        <v>13</v>
      </c>
      <c r="D61" s="44">
        <v>14</v>
      </c>
      <c r="E61" s="44">
        <v>13</v>
      </c>
      <c r="F61" s="48">
        <v>27</v>
      </c>
      <c r="G61" s="48">
        <v>23</v>
      </c>
      <c r="H61" s="48">
        <v>12</v>
      </c>
      <c r="I61" s="48">
        <v>9</v>
      </c>
      <c r="J61" s="48">
        <v>4</v>
      </c>
      <c r="K61" s="51">
        <v>5</v>
      </c>
      <c r="L61" s="38"/>
    </row>
    <row r="62" spans="1:12" ht="15.75" x14ac:dyDescent="0.25">
      <c r="A62" s="53" t="s">
        <v>13</v>
      </c>
      <c r="B62" s="54">
        <v>24</v>
      </c>
      <c r="C62" s="54">
        <v>21</v>
      </c>
      <c r="D62" s="54">
        <v>21</v>
      </c>
      <c r="E62" s="54">
        <v>24</v>
      </c>
      <c r="F62" s="55">
        <v>45</v>
      </c>
      <c r="G62" s="55">
        <v>24</v>
      </c>
      <c r="H62" s="55">
        <v>24</v>
      </c>
      <c r="I62" s="55">
        <v>24</v>
      </c>
      <c r="J62" s="55">
        <v>21</v>
      </c>
      <c r="K62" s="56">
        <v>21</v>
      </c>
      <c r="L62" s="38"/>
    </row>
    <row r="63" spans="1:12" ht="11.25" customHeight="1" x14ac:dyDescent="0.25">
      <c r="A63" s="57" t="s">
        <v>37</v>
      </c>
      <c r="B63" s="58">
        <v>0.83333333333333337</v>
      </c>
      <c r="C63" s="58">
        <v>0.61904761904761907</v>
      </c>
      <c r="D63" s="58">
        <v>0.66666666666666663</v>
      </c>
      <c r="E63" s="58">
        <v>0.54166666666666663</v>
      </c>
      <c r="F63" s="58">
        <v>0.6</v>
      </c>
      <c r="G63" s="58">
        <v>0.95833333333333337</v>
      </c>
      <c r="H63" s="58">
        <v>0.5</v>
      </c>
      <c r="I63" s="58">
        <v>0.375</v>
      </c>
      <c r="J63" s="58">
        <v>0.19047619047619047</v>
      </c>
      <c r="K63" s="58">
        <v>0.23809523809523808</v>
      </c>
      <c r="L63" s="38"/>
    </row>
    <row r="64" spans="1:12" ht="11.25" customHeight="1" x14ac:dyDescent="0.25">
      <c r="A64" s="57"/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38"/>
    </row>
    <row r="65" spans="1:16" ht="11.25" customHeight="1" x14ac:dyDescent="0.25">
      <c r="A65" s="31">
        <v>2016</v>
      </c>
      <c r="B65" s="32" t="s">
        <v>28</v>
      </c>
      <c r="C65" s="33"/>
      <c r="D65" s="34"/>
      <c r="E65" s="34"/>
      <c r="F65" s="35"/>
      <c r="G65" s="32" t="s">
        <v>29</v>
      </c>
      <c r="H65" s="32" t="s">
        <v>30</v>
      </c>
      <c r="I65" s="36" t="s">
        <v>31</v>
      </c>
      <c r="J65" s="32"/>
      <c r="K65" s="37" t="s">
        <v>32</v>
      </c>
      <c r="L65" s="38"/>
    </row>
    <row r="66" spans="1:16" ht="11.25" customHeight="1" x14ac:dyDescent="0.25">
      <c r="A66" s="39"/>
      <c r="B66" s="40" t="s">
        <v>0</v>
      </c>
      <c r="C66" s="40" t="s">
        <v>1</v>
      </c>
      <c r="D66" s="40" t="s">
        <v>33</v>
      </c>
      <c r="E66" s="40" t="s">
        <v>34</v>
      </c>
      <c r="F66" s="40" t="s">
        <v>4</v>
      </c>
      <c r="G66" s="40"/>
      <c r="H66" s="40"/>
      <c r="I66" s="40" t="s">
        <v>0</v>
      </c>
      <c r="J66" s="40" t="s">
        <v>1</v>
      </c>
      <c r="K66" s="41"/>
      <c r="L66" s="38"/>
    </row>
    <row r="67" spans="1:16" ht="11.25" customHeight="1" x14ac:dyDescent="0.2">
      <c r="A67" s="38"/>
      <c r="B67" s="43">
        <v>174.94</v>
      </c>
      <c r="C67" s="43">
        <v>147.35</v>
      </c>
      <c r="D67" s="43">
        <v>60.39</v>
      </c>
      <c r="E67" s="43">
        <v>54.5</v>
      </c>
      <c r="F67" s="45">
        <v>57.81</v>
      </c>
      <c r="G67" s="43">
        <v>4.63</v>
      </c>
      <c r="H67" s="43">
        <v>70.599999999999994</v>
      </c>
      <c r="I67" s="43">
        <v>3.36</v>
      </c>
      <c r="J67" s="43">
        <v>2.77</v>
      </c>
      <c r="K67" s="64">
        <v>0.92</v>
      </c>
      <c r="L67" s="38"/>
    </row>
    <row r="68" spans="1:16" ht="11.25" customHeight="1" x14ac:dyDescent="0.25">
      <c r="A68" s="47" t="s">
        <v>35</v>
      </c>
      <c r="B68" s="43">
        <v>0</v>
      </c>
      <c r="C68" s="44"/>
      <c r="D68" s="43"/>
      <c r="E68" s="43"/>
      <c r="F68" s="48"/>
      <c r="G68" s="43">
        <v>0</v>
      </c>
      <c r="H68" s="43">
        <v>0</v>
      </c>
      <c r="I68" s="43">
        <v>0</v>
      </c>
      <c r="J68" s="43">
        <v>0</v>
      </c>
      <c r="K68" s="64">
        <v>0</v>
      </c>
      <c r="L68" s="38"/>
    </row>
    <row r="69" spans="1:16" ht="11.25" customHeight="1" x14ac:dyDescent="0.25">
      <c r="A69" s="52" t="s">
        <v>36</v>
      </c>
      <c r="B69" s="44">
        <v>16</v>
      </c>
      <c r="C69" s="44">
        <v>17</v>
      </c>
      <c r="D69" s="44">
        <v>18</v>
      </c>
      <c r="E69" s="44">
        <v>15</v>
      </c>
      <c r="F69" s="48">
        <v>31</v>
      </c>
      <c r="G69" s="48">
        <v>16</v>
      </c>
      <c r="H69" s="48">
        <v>10</v>
      </c>
      <c r="I69" s="48">
        <v>11</v>
      </c>
      <c r="J69" s="48">
        <v>13</v>
      </c>
      <c r="K69" s="51">
        <v>13</v>
      </c>
      <c r="L69" s="38"/>
    </row>
    <row r="70" spans="1:16" ht="11.25" customHeight="1" x14ac:dyDescent="0.25">
      <c r="A70" s="53" t="s">
        <v>13</v>
      </c>
      <c r="B70" s="54">
        <v>20</v>
      </c>
      <c r="C70" s="54">
        <v>21</v>
      </c>
      <c r="D70" s="54">
        <v>25</v>
      </c>
      <c r="E70" s="54">
        <v>22</v>
      </c>
      <c r="F70" s="55">
        <v>47</v>
      </c>
      <c r="G70" s="55">
        <v>20</v>
      </c>
      <c r="H70" s="55">
        <v>20</v>
      </c>
      <c r="I70" s="55">
        <v>20</v>
      </c>
      <c r="J70" s="55">
        <v>21</v>
      </c>
      <c r="K70" s="56">
        <v>21</v>
      </c>
      <c r="L70" s="38"/>
    </row>
    <row r="71" spans="1:16" ht="15.75" x14ac:dyDescent="0.25">
      <c r="A71" s="57" t="s">
        <v>37</v>
      </c>
      <c r="B71" s="58">
        <v>0.8</v>
      </c>
      <c r="C71" s="58">
        <v>0.81</v>
      </c>
      <c r="D71" s="58">
        <v>0.72</v>
      </c>
      <c r="E71" s="58">
        <v>0.68</v>
      </c>
      <c r="F71" s="58">
        <v>0.66</v>
      </c>
      <c r="G71" s="58">
        <v>0.8</v>
      </c>
      <c r="H71" s="58">
        <v>0.5</v>
      </c>
      <c r="I71" s="58">
        <v>0.55500000000000005</v>
      </c>
      <c r="J71" s="58">
        <v>0.62</v>
      </c>
      <c r="K71" s="58">
        <v>0.62</v>
      </c>
      <c r="L71" s="38"/>
    </row>
    <row r="72" spans="1:16" ht="15.75" x14ac:dyDescent="0.25">
      <c r="A72" s="57"/>
      <c r="B72" s="58"/>
      <c r="C72" s="58"/>
      <c r="D72" s="58"/>
      <c r="E72" s="58"/>
      <c r="F72" s="58"/>
      <c r="G72" s="58"/>
      <c r="H72" s="58"/>
      <c r="I72" s="58"/>
      <c r="J72" s="58"/>
      <c r="K72" s="58"/>
      <c r="L72" s="38"/>
    </row>
    <row r="73" spans="1:16" s="1" customFormat="1" ht="15.75" x14ac:dyDescent="0.25">
      <c r="A73" s="31">
        <v>2017</v>
      </c>
      <c r="B73" s="32" t="s">
        <v>28</v>
      </c>
      <c r="C73" s="33"/>
      <c r="D73" s="34"/>
      <c r="E73" s="34"/>
      <c r="F73" s="35"/>
      <c r="G73" s="32" t="s">
        <v>29</v>
      </c>
      <c r="H73" s="32" t="s">
        <v>30</v>
      </c>
      <c r="I73" s="36" t="s">
        <v>31</v>
      </c>
      <c r="J73" s="32"/>
      <c r="K73" s="37" t="s">
        <v>32</v>
      </c>
      <c r="L73" s="66"/>
      <c r="P73" s="66"/>
    </row>
    <row r="74" spans="1:16" s="1" customFormat="1" ht="15.75" x14ac:dyDescent="0.25">
      <c r="A74" s="39"/>
      <c r="B74" s="40" t="s">
        <v>0</v>
      </c>
      <c r="C74" s="40" t="s">
        <v>1</v>
      </c>
      <c r="D74" s="40" t="s">
        <v>33</v>
      </c>
      <c r="E74" s="40" t="s">
        <v>34</v>
      </c>
      <c r="F74" s="40" t="s">
        <v>4</v>
      </c>
      <c r="G74" s="40"/>
      <c r="H74" s="40"/>
      <c r="I74" s="40" t="s">
        <v>0</v>
      </c>
      <c r="J74" s="40" t="s">
        <v>1</v>
      </c>
      <c r="K74" s="41"/>
      <c r="L74" s="66"/>
      <c r="P74" s="66"/>
    </row>
    <row r="75" spans="1:16" x14ac:dyDescent="0.2">
      <c r="A75" s="38"/>
      <c r="B75" s="45">
        <v>179.45</v>
      </c>
      <c r="C75" s="45">
        <v>138.46</v>
      </c>
      <c r="D75" s="45">
        <v>55.36</v>
      </c>
      <c r="E75" s="45">
        <v>56.3</v>
      </c>
      <c r="F75" s="45">
        <v>55.81</v>
      </c>
      <c r="G75" s="45">
        <v>5.82</v>
      </c>
      <c r="H75" s="45">
        <v>77.33</v>
      </c>
      <c r="I75" s="45">
        <v>3.67</v>
      </c>
      <c r="J75" s="45">
        <v>3.13</v>
      </c>
      <c r="K75" s="46">
        <v>0.8</v>
      </c>
      <c r="L75" s="38"/>
    </row>
    <row r="76" spans="1:16" ht="15.75" x14ac:dyDescent="0.25">
      <c r="A76" s="47" t="s">
        <v>35</v>
      </c>
      <c r="B76" s="45" t="s">
        <v>52</v>
      </c>
      <c r="C76" s="44"/>
      <c r="D76" s="43"/>
      <c r="E76" s="43"/>
      <c r="F76" s="48"/>
      <c r="G76" s="45" t="s">
        <v>52</v>
      </c>
      <c r="H76" s="45" t="s">
        <v>52</v>
      </c>
      <c r="I76" s="45" t="s">
        <v>52</v>
      </c>
      <c r="J76" s="45" t="s">
        <v>52</v>
      </c>
      <c r="K76" s="46" t="s">
        <v>52</v>
      </c>
      <c r="L76" s="38"/>
    </row>
    <row r="77" spans="1:16" ht="15.75" x14ac:dyDescent="0.25">
      <c r="A77" s="52" t="s">
        <v>36</v>
      </c>
      <c r="B77" s="48">
        <v>11</v>
      </c>
      <c r="C77" s="48">
        <v>13</v>
      </c>
      <c r="D77" s="48">
        <v>11</v>
      </c>
      <c r="E77" s="48">
        <v>10</v>
      </c>
      <c r="F77" s="48">
        <v>21</v>
      </c>
      <c r="G77" s="48">
        <v>17</v>
      </c>
      <c r="H77" s="48">
        <v>3</v>
      </c>
      <c r="I77" s="48">
        <v>9</v>
      </c>
      <c r="J77" s="48">
        <v>15</v>
      </c>
      <c r="K77" s="51">
        <v>5</v>
      </c>
      <c r="L77" s="38"/>
    </row>
    <row r="78" spans="1:16" ht="15.75" x14ac:dyDescent="0.25">
      <c r="A78" s="53" t="s">
        <v>13</v>
      </c>
      <c r="B78" s="55">
        <v>18</v>
      </c>
      <c r="C78" s="55">
        <v>22</v>
      </c>
      <c r="D78" s="55">
        <v>29</v>
      </c>
      <c r="E78" s="55">
        <v>19</v>
      </c>
      <c r="F78" s="55">
        <v>48</v>
      </c>
      <c r="G78" s="55">
        <v>18</v>
      </c>
      <c r="H78" s="55">
        <v>18</v>
      </c>
      <c r="I78" s="55">
        <v>18</v>
      </c>
      <c r="J78" s="55">
        <v>22</v>
      </c>
      <c r="K78" s="56">
        <v>22</v>
      </c>
      <c r="L78" s="38"/>
    </row>
    <row r="79" spans="1:16" ht="15.75" x14ac:dyDescent="0.25">
      <c r="A79" s="57" t="s">
        <v>37</v>
      </c>
      <c r="B79" s="67">
        <v>0.61</v>
      </c>
      <c r="C79" s="67">
        <v>0.59</v>
      </c>
      <c r="D79" s="67">
        <v>0.38</v>
      </c>
      <c r="E79" s="67">
        <v>0.53</v>
      </c>
      <c r="F79" s="67">
        <v>0.44</v>
      </c>
      <c r="G79" s="67">
        <v>0.94</v>
      </c>
      <c r="H79" s="67">
        <v>0.17</v>
      </c>
      <c r="I79" s="67">
        <v>0.5</v>
      </c>
      <c r="J79" s="67">
        <v>0.68</v>
      </c>
      <c r="K79" s="67">
        <v>0.23</v>
      </c>
      <c r="L79" s="38"/>
    </row>
    <row r="80" spans="1:16" ht="15.75" x14ac:dyDescent="0.25">
      <c r="A80" s="57"/>
      <c r="B80" s="67"/>
      <c r="C80" s="67"/>
      <c r="D80" s="67"/>
      <c r="E80" s="67"/>
      <c r="F80" s="67"/>
      <c r="G80" s="67"/>
      <c r="H80" s="67"/>
      <c r="I80" s="67"/>
      <c r="J80" s="67"/>
      <c r="K80" s="67"/>
      <c r="L80" s="38"/>
    </row>
    <row r="81" spans="1:12" ht="15.75" x14ac:dyDescent="0.25">
      <c r="A81" s="57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38"/>
    </row>
    <row r="82" spans="1:12" ht="15.75" x14ac:dyDescent="0.25">
      <c r="A82" s="31">
        <v>2018</v>
      </c>
      <c r="B82" s="32" t="s">
        <v>28</v>
      </c>
      <c r="C82" s="33"/>
      <c r="D82" s="34"/>
      <c r="E82" s="34"/>
      <c r="F82" s="35"/>
      <c r="G82" s="32" t="s">
        <v>29</v>
      </c>
      <c r="H82" s="32" t="s">
        <v>30</v>
      </c>
      <c r="I82" s="36" t="s">
        <v>31</v>
      </c>
      <c r="J82" s="32"/>
      <c r="K82" s="37" t="s">
        <v>32</v>
      </c>
      <c r="L82" s="38"/>
    </row>
    <row r="83" spans="1:12" ht="15.75" x14ac:dyDescent="0.25">
      <c r="A83" s="39"/>
      <c r="B83" s="40" t="s">
        <v>0</v>
      </c>
      <c r="C83" s="40" t="s">
        <v>1</v>
      </c>
      <c r="D83" s="40" t="s">
        <v>33</v>
      </c>
      <c r="E83" s="40" t="s">
        <v>34</v>
      </c>
      <c r="F83" s="40" t="s">
        <v>4</v>
      </c>
      <c r="G83" s="40"/>
      <c r="H83" s="40"/>
      <c r="I83" s="40" t="s">
        <v>0</v>
      </c>
      <c r="J83" s="40" t="s">
        <v>1</v>
      </c>
      <c r="K83" s="41"/>
      <c r="L83" s="38"/>
    </row>
    <row r="84" spans="1:12" x14ac:dyDescent="0.2">
      <c r="A84" s="38"/>
      <c r="B84" s="45">
        <v>167.6</v>
      </c>
      <c r="C84" s="45">
        <v>139.30000000000001</v>
      </c>
      <c r="D84" s="45">
        <v>49.6</v>
      </c>
      <c r="E84" s="45">
        <v>42.2</v>
      </c>
      <c r="F84" s="45">
        <v>44.5</v>
      </c>
      <c r="G84" s="45">
        <v>4.5999999999999996</v>
      </c>
      <c r="H84" s="45">
        <v>81</v>
      </c>
      <c r="I84" s="45">
        <v>3.2</v>
      </c>
      <c r="J84" s="45">
        <v>3.2</v>
      </c>
      <c r="K84" s="46">
        <v>0.67</v>
      </c>
      <c r="L84" s="38"/>
    </row>
    <row r="85" spans="1:12" ht="15.75" x14ac:dyDescent="0.25">
      <c r="A85" s="47" t="s">
        <v>35</v>
      </c>
      <c r="B85" s="45" t="s">
        <v>52</v>
      </c>
      <c r="C85" s="44"/>
      <c r="D85" s="43"/>
      <c r="E85" s="43"/>
      <c r="F85" s="48"/>
      <c r="G85" s="45" t="s">
        <v>52</v>
      </c>
      <c r="H85" s="45" t="s">
        <v>52</v>
      </c>
      <c r="I85" s="45" t="s">
        <v>52</v>
      </c>
      <c r="J85" s="45" t="s">
        <v>52</v>
      </c>
      <c r="K85" s="46" t="s">
        <v>52</v>
      </c>
      <c r="L85" s="38"/>
    </row>
    <row r="86" spans="1:12" ht="15.75" x14ac:dyDescent="0.25">
      <c r="A86" s="52" t="s">
        <v>36</v>
      </c>
      <c r="B86" s="48">
        <v>10</v>
      </c>
      <c r="C86" s="48">
        <v>10</v>
      </c>
      <c r="D86" s="48">
        <v>7</v>
      </c>
      <c r="E86" s="48">
        <v>10</v>
      </c>
      <c r="F86" s="48">
        <v>17</v>
      </c>
      <c r="G86" s="48">
        <v>10</v>
      </c>
      <c r="H86" s="48">
        <v>5</v>
      </c>
      <c r="I86" s="48">
        <v>10</v>
      </c>
      <c r="J86" s="48">
        <v>10</v>
      </c>
      <c r="K86" s="51">
        <v>7</v>
      </c>
      <c r="L86" s="38"/>
    </row>
    <row r="87" spans="1:12" ht="15.75" x14ac:dyDescent="0.25">
      <c r="A87" s="53" t="s">
        <v>13</v>
      </c>
      <c r="B87" s="55">
        <v>12</v>
      </c>
      <c r="C87" s="55">
        <v>11</v>
      </c>
      <c r="D87" s="55">
        <v>10</v>
      </c>
      <c r="E87" s="55">
        <v>12</v>
      </c>
      <c r="F87" s="55">
        <v>22</v>
      </c>
      <c r="G87" s="55">
        <v>83</v>
      </c>
      <c r="H87" s="55">
        <v>10</v>
      </c>
      <c r="I87" s="55">
        <v>12</v>
      </c>
      <c r="J87" s="55">
        <v>11</v>
      </c>
      <c r="K87" s="56">
        <v>11</v>
      </c>
      <c r="L87" s="38"/>
    </row>
    <row r="88" spans="1:12" ht="15.75" x14ac:dyDescent="0.25">
      <c r="A88" s="57" t="s">
        <v>37</v>
      </c>
      <c r="B88" s="67">
        <v>0.83</v>
      </c>
      <c r="C88" s="67">
        <v>0.90900000000000003</v>
      </c>
      <c r="D88" s="67">
        <v>0.7</v>
      </c>
      <c r="E88" s="67">
        <v>0.83</v>
      </c>
      <c r="F88" s="67">
        <v>0.77</v>
      </c>
      <c r="G88" s="67">
        <v>1</v>
      </c>
      <c r="H88" s="67">
        <v>0.5</v>
      </c>
      <c r="I88" s="67">
        <v>0.83</v>
      </c>
      <c r="J88" s="67">
        <v>0.9</v>
      </c>
      <c r="K88" s="67">
        <v>0.64</v>
      </c>
      <c r="L88" s="38"/>
    </row>
    <row r="89" spans="1:12" ht="15.75" x14ac:dyDescent="0.25">
      <c r="A89" s="57"/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38"/>
    </row>
    <row r="90" spans="1:12" ht="15.75" x14ac:dyDescent="0.25">
      <c r="A90" s="57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38"/>
    </row>
    <row r="91" spans="1:12" ht="15.75" x14ac:dyDescent="0.25">
      <c r="A91" s="31">
        <v>2019</v>
      </c>
      <c r="B91" s="32" t="s">
        <v>28</v>
      </c>
      <c r="C91" s="33"/>
      <c r="D91" s="34"/>
      <c r="E91" s="34"/>
      <c r="F91" s="35"/>
      <c r="G91" s="32" t="s">
        <v>29</v>
      </c>
      <c r="H91" s="32" t="s">
        <v>30</v>
      </c>
      <c r="I91" s="36" t="s">
        <v>31</v>
      </c>
      <c r="J91" s="32"/>
      <c r="K91" s="37" t="s">
        <v>32</v>
      </c>
      <c r="L91" s="38"/>
    </row>
    <row r="92" spans="1:12" ht="15.75" x14ac:dyDescent="0.25">
      <c r="A92" s="39"/>
      <c r="B92" s="40" t="s">
        <v>0</v>
      </c>
      <c r="C92" s="40" t="s">
        <v>1</v>
      </c>
      <c r="D92" s="40" t="s">
        <v>33</v>
      </c>
      <c r="E92" s="40" t="s">
        <v>34</v>
      </c>
      <c r="F92" s="40" t="s">
        <v>4</v>
      </c>
      <c r="G92" s="40"/>
      <c r="H92" s="40"/>
      <c r="I92" s="40" t="s">
        <v>0</v>
      </c>
      <c r="J92" s="40" t="s">
        <v>1</v>
      </c>
      <c r="K92" s="41"/>
      <c r="L92" s="38"/>
    </row>
    <row r="93" spans="1:12" x14ac:dyDescent="0.2">
      <c r="A93" s="38"/>
      <c r="B93" s="45">
        <v>163</v>
      </c>
      <c r="C93" s="45">
        <v>140</v>
      </c>
      <c r="D93" s="45">
        <v>57</v>
      </c>
      <c r="E93" s="45">
        <v>52</v>
      </c>
      <c r="F93" s="45">
        <v>54.5</v>
      </c>
      <c r="G93" s="45">
        <v>6.33</v>
      </c>
      <c r="H93" s="45">
        <v>73</v>
      </c>
      <c r="I93" s="45">
        <v>3</v>
      </c>
      <c r="J93" s="45">
        <v>3.83</v>
      </c>
      <c r="K93" s="46">
        <v>0.66</v>
      </c>
      <c r="L93" s="38"/>
    </row>
    <row r="94" spans="1:12" ht="15.75" x14ac:dyDescent="0.25">
      <c r="A94" s="47" t="s">
        <v>35</v>
      </c>
      <c r="B94" s="45" t="s">
        <v>52</v>
      </c>
      <c r="C94" s="44"/>
      <c r="D94" s="43"/>
      <c r="E94" s="43"/>
      <c r="F94" s="48"/>
      <c r="G94" s="45" t="s">
        <v>52</v>
      </c>
      <c r="H94" s="45" t="s">
        <v>52</v>
      </c>
      <c r="I94" s="45" t="s">
        <v>52</v>
      </c>
      <c r="J94" s="45" t="s">
        <v>52</v>
      </c>
      <c r="K94" s="46" t="s">
        <v>52</v>
      </c>
      <c r="L94" s="38"/>
    </row>
    <row r="95" spans="1:12" ht="15.75" x14ac:dyDescent="0.25">
      <c r="A95" s="52" t="s">
        <v>36</v>
      </c>
      <c r="B95" s="48">
        <v>3</v>
      </c>
      <c r="C95" s="48">
        <v>6</v>
      </c>
      <c r="D95" s="48">
        <v>13</v>
      </c>
      <c r="E95" s="48">
        <v>11</v>
      </c>
      <c r="F95" s="48">
        <v>23</v>
      </c>
      <c r="G95" s="48">
        <v>3</v>
      </c>
      <c r="H95" s="48">
        <v>3</v>
      </c>
      <c r="I95" s="48">
        <v>3</v>
      </c>
      <c r="J95" s="48">
        <v>5</v>
      </c>
      <c r="K95" s="51">
        <v>6</v>
      </c>
      <c r="L95" s="38"/>
    </row>
    <row r="96" spans="1:12" ht="15.75" x14ac:dyDescent="0.25">
      <c r="A96" s="53" t="s">
        <v>13</v>
      </c>
      <c r="B96" s="55">
        <v>3</v>
      </c>
      <c r="C96" s="55">
        <v>7</v>
      </c>
      <c r="D96" s="55">
        <v>13</v>
      </c>
      <c r="E96" s="55">
        <v>11</v>
      </c>
      <c r="F96" s="55">
        <v>24</v>
      </c>
      <c r="G96" s="55">
        <v>3</v>
      </c>
      <c r="H96" s="55">
        <v>3</v>
      </c>
      <c r="I96" s="55">
        <v>3</v>
      </c>
      <c r="J96" s="55">
        <v>7</v>
      </c>
      <c r="K96" s="56">
        <v>7</v>
      </c>
      <c r="L96" s="38"/>
    </row>
    <row r="97" spans="1:12" ht="15.75" x14ac:dyDescent="0.25">
      <c r="A97" s="57" t="s">
        <v>37</v>
      </c>
      <c r="B97" s="67">
        <v>1</v>
      </c>
      <c r="C97" s="67">
        <v>0.85699999999999998</v>
      </c>
      <c r="D97" s="67">
        <v>1</v>
      </c>
      <c r="E97" s="67">
        <v>1</v>
      </c>
      <c r="F97" s="67">
        <v>0.95799999999999996</v>
      </c>
      <c r="G97" s="67">
        <v>1</v>
      </c>
      <c r="H97" s="67">
        <v>1</v>
      </c>
      <c r="I97" s="67">
        <v>1</v>
      </c>
      <c r="J97" s="67">
        <v>0.71399999999999997</v>
      </c>
      <c r="K97" s="67">
        <v>0.85699999999999998</v>
      </c>
      <c r="L97" s="38"/>
    </row>
    <row r="98" spans="1:12" ht="15.75" x14ac:dyDescent="0.25">
      <c r="A98" s="5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38"/>
    </row>
    <row r="99" spans="1:12" ht="15.75" x14ac:dyDescent="0.25">
      <c r="A99" s="5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38"/>
    </row>
    <row r="100" spans="1:12" ht="15.75" x14ac:dyDescent="0.25">
      <c r="A100" s="31">
        <v>2020</v>
      </c>
      <c r="B100" s="32" t="s">
        <v>28</v>
      </c>
      <c r="C100" s="33"/>
      <c r="D100" s="34"/>
      <c r="E100" s="34"/>
      <c r="F100" s="35"/>
      <c r="G100" s="32" t="s">
        <v>29</v>
      </c>
      <c r="H100" s="32" t="s">
        <v>30</v>
      </c>
      <c r="I100" s="36" t="s">
        <v>31</v>
      </c>
      <c r="J100" s="32"/>
      <c r="K100" s="37" t="s">
        <v>32</v>
      </c>
      <c r="L100" s="38"/>
    </row>
    <row r="101" spans="1:12" ht="15.75" x14ac:dyDescent="0.25">
      <c r="A101" s="39"/>
      <c r="B101" s="40" t="s">
        <v>0</v>
      </c>
      <c r="C101" s="40" t="s">
        <v>1</v>
      </c>
      <c r="D101" s="40" t="s">
        <v>33</v>
      </c>
      <c r="E101" s="40" t="s">
        <v>34</v>
      </c>
      <c r="F101" s="40" t="s">
        <v>4</v>
      </c>
      <c r="G101" s="40"/>
      <c r="H101" s="40"/>
      <c r="I101" s="40" t="s">
        <v>0</v>
      </c>
      <c r="J101" s="40" t="s">
        <v>1</v>
      </c>
      <c r="K101" s="41"/>
      <c r="L101" s="38"/>
    </row>
    <row r="102" spans="1:12" x14ac:dyDescent="0.2">
      <c r="A102" s="38"/>
      <c r="B102" s="45">
        <v>134.5</v>
      </c>
      <c r="C102" s="45">
        <v>144</v>
      </c>
      <c r="D102" s="45">
        <v>50</v>
      </c>
      <c r="E102" s="45">
        <v>56.3</v>
      </c>
      <c r="F102" s="45">
        <v>54.2</v>
      </c>
      <c r="G102" s="45">
        <v>4</v>
      </c>
      <c r="H102" s="45">
        <v>35.200000000000003</v>
      </c>
      <c r="I102" s="45">
        <v>2.8</v>
      </c>
      <c r="J102" s="45">
        <v>2.6</v>
      </c>
      <c r="K102" s="46">
        <v>0.8</v>
      </c>
      <c r="L102" s="38"/>
    </row>
    <row r="103" spans="1:12" ht="15.75" x14ac:dyDescent="0.25">
      <c r="A103" s="47" t="s">
        <v>35</v>
      </c>
      <c r="B103" s="45" t="s">
        <v>52</v>
      </c>
      <c r="C103" s="44"/>
      <c r="D103" s="43"/>
      <c r="E103" s="43"/>
      <c r="F103" s="48"/>
      <c r="G103" s="45" t="s">
        <v>52</v>
      </c>
      <c r="H103" s="45" t="s">
        <v>52</v>
      </c>
      <c r="I103" s="45" t="s">
        <v>52</v>
      </c>
      <c r="J103" s="45" t="s">
        <v>52</v>
      </c>
      <c r="K103" s="46" t="s">
        <v>52</v>
      </c>
      <c r="L103" s="38"/>
    </row>
    <row r="104" spans="1:12" ht="15.75" x14ac:dyDescent="0.25">
      <c r="A104" s="52" t="s">
        <v>36</v>
      </c>
      <c r="B104" s="48">
        <v>6</v>
      </c>
      <c r="C104" s="48">
        <v>5</v>
      </c>
      <c r="D104" s="48">
        <v>15</v>
      </c>
      <c r="E104" s="48">
        <v>8</v>
      </c>
      <c r="F104" s="48">
        <v>23</v>
      </c>
      <c r="G104" s="48">
        <v>6</v>
      </c>
      <c r="H104" s="48">
        <v>4</v>
      </c>
      <c r="I104" s="48">
        <v>6</v>
      </c>
      <c r="J104" s="48">
        <v>5</v>
      </c>
      <c r="K104" s="51">
        <v>5</v>
      </c>
      <c r="L104" s="38"/>
    </row>
    <row r="105" spans="1:12" ht="15.75" x14ac:dyDescent="0.25">
      <c r="A105" s="53" t="s">
        <v>13</v>
      </c>
      <c r="B105" s="55">
        <v>6</v>
      </c>
      <c r="C105" s="55">
        <v>5</v>
      </c>
      <c r="D105" s="55">
        <v>15</v>
      </c>
      <c r="E105" s="55">
        <v>8</v>
      </c>
      <c r="F105" s="55">
        <v>23</v>
      </c>
      <c r="G105" s="55">
        <v>6</v>
      </c>
      <c r="H105" s="55">
        <v>6</v>
      </c>
      <c r="I105" s="55">
        <v>6</v>
      </c>
      <c r="J105" s="55">
        <v>5</v>
      </c>
      <c r="K105" s="56">
        <v>5</v>
      </c>
      <c r="L105" s="38"/>
    </row>
    <row r="106" spans="1:12" ht="15.75" x14ac:dyDescent="0.25">
      <c r="A106" s="57" t="s">
        <v>37</v>
      </c>
      <c r="B106" s="67">
        <v>1</v>
      </c>
      <c r="C106" s="67">
        <v>1</v>
      </c>
      <c r="D106" s="67">
        <v>1</v>
      </c>
      <c r="E106" s="67">
        <v>1</v>
      </c>
      <c r="F106" s="67">
        <v>1</v>
      </c>
      <c r="G106" s="67">
        <v>1</v>
      </c>
      <c r="H106" s="67">
        <v>0.66</v>
      </c>
      <c r="I106" s="67">
        <v>1</v>
      </c>
      <c r="J106" s="67">
        <v>1</v>
      </c>
      <c r="K106" s="67">
        <v>1</v>
      </c>
      <c r="L106" s="38"/>
    </row>
    <row r="107" spans="1:12" ht="15.75" x14ac:dyDescent="0.25">
      <c r="A107" s="57"/>
      <c r="B107" s="67"/>
      <c r="C107" s="67"/>
      <c r="D107" s="67"/>
      <c r="E107" s="67"/>
      <c r="F107" s="67"/>
      <c r="G107" s="67"/>
      <c r="H107" s="67"/>
      <c r="I107" s="67"/>
      <c r="J107" s="67"/>
      <c r="K107" s="67"/>
      <c r="L107" s="38"/>
    </row>
    <row r="108" spans="1:12" ht="15.75" x14ac:dyDescent="0.25">
      <c r="A108" s="57"/>
      <c r="B108" s="67"/>
      <c r="C108" s="67"/>
      <c r="D108" s="67"/>
      <c r="E108" s="67"/>
      <c r="F108" s="67"/>
      <c r="G108" s="67"/>
      <c r="H108" s="67"/>
      <c r="I108" s="67"/>
      <c r="J108" s="67"/>
      <c r="K108" s="67"/>
      <c r="L108" s="38"/>
    </row>
    <row r="109" spans="1:12" ht="15.75" x14ac:dyDescent="0.25">
      <c r="A109" s="31">
        <v>2021</v>
      </c>
      <c r="B109" s="32" t="s">
        <v>28</v>
      </c>
      <c r="C109" s="33"/>
      <c r="D109" s="34"/>
      <c r="E109" s="34"/>
      <c r="F109" s="35"/>
      <c r="G109" s="32" t="s">
        <v>29</v>
      </c>
      <c r="H109" s="32" t="s">
        <v>30</v>
      </c>
      <c r="I109" s="36" t="s">
        <v>31</v>
      </c>
      <c r="J109" s="32"/>
      <c r="K109" s="37" t="s">
        <v>32</v>
      </c>
      <c r="L109" s="38"/>
    </row>
    <row r="110" spans="1:12" ht="15.75" x14ac:dyDescent="0.25">
      <c r="A110" s="39"/>
      <c r="B110" s="40" t="s">
        <v>0</v>
      </c>
      <c r="C110" s="40" t="s">
        <v>1</v>
      </c>
      <c r="D110" s="40" t="s">
        <v>33</v>
      </c>
      <c r="E110" s="40" t="s">
        <v>34</v>
      </c>
      <c r="F110" s="40" t="s">
        <v>4</v>
      </c>
      <c r="G110" s="40"/>
      <c r="H110" s="40"/>
      <c r="I110" s="40" t="s">
        <v>0</v>
      </c>
      <c r="J110" s="40" t="s">
        <v>1</v>
      </c>
      <c r="K110" s="41"/>
      <c r="L110" s="38"/>
    </row>
    <row r="111" spans="1:12" x14ac:dyDescent="0.2">
      <c r="A111" s="38"/>
      <c r="B111" s="45">
        <v>172.7</v>
      </c>
      <c r="C111" s="45">
        <v>135.69999999999999</v>
      </c>
      <c r="D111" s="45">
        <v>49.2</v>
      </c>
      <c r="E111" s="45">
        <v>47.3</v>
      </c>
      <c r="F111" s="45">
        <v>48.2</v>
      </c>
      <c r="G111" s="45">
        <v>5.2</v>
      </c>
      <c r="H111" s="45">
        <v>82</v>
      </c>
      <c r="I111" s="45">
        <v>3.3</v>
      </c>
      <c r="J111" s="45">
        <v>2.7</v>
      </c>
      <c r="K111" s="46">
        <v>0.81</v>
      </c>
      <c r="L111" s="38"/>
    </row>
    <row r="112" spans="1:12" ht="15.75" x14ac:dyDescent="0.25">
      <c r="A112" s="47" t="s">
        <v>35</v>
      </c>
      <c r="B112" s="45" t="s">
        <v>52</v>
      </c>
      <c r="C112" s="44"/>
      <c r="D112" s="43"/>
      <c r="E112" s="43"/>
      <c r="F112" s="48"/>
      <c r="G112" s="45" t="s">
        <v>52</v>
      </c>
      <c r="H112" s="45" t="s">
        <v>52</v>
      </c>
      <c r="I112" s="45" t="s">
        <v>52</v>
      </c>
      <c r="J112" s="45" t="s">
        <v>52</v>
      </c>
      <c r="K112" s="46" t="s">
        <v>52</v>
      </c>
      <c r="L112" s="38"/>
    </row>
    <row r="113" spans="1:12" ht="15.75" x14ac:dyDescent="0.25">
      <c r="A113" s="52" t="s">
        <v>36</v>
      </c>
      <c r="B113" s="48">
        <v>10</v>
      </c>
      <c r="C113" s="48">
        <v>14</v>
      </c>
      <c r="D113" s="48">
        <v>15</v>
      </c>
      <c r="E113" s="48">
        <v>18</v>
      </c>
      <c r="F113" s="48">
        <v>33</v>
      </c>
      <c r="G113" s="48">
        <v>9</v>
      </c>
      <c r="H113" s="48">
        <v>9</v>
      </c>
      <c r="I113" s="48">
        <v>9</v>
      </c>
      <c r="J113" s="48">
        <v>13</v>
      </c>
      <c r="K113" s="51">
        <v>12</v>
      </c>
      <c r="L113" s="38"/>
    </row>
    <row r="114" spans="1:12" ht="15.75" x14ac:dyDescent="0.25">
      <c r="A114" s="53" t="s">
        <v>13</v>
      </c>
      <c r="B114" s="55">
        <v>11</v>
      </c>
      <c r="C114" s="55">
        <v>14</v>
      </c>
      <c r="D114" s="55">
        <v>15</v>
      </c>
      <c r="E114" s="55">
        <v>18</v>
      </c>
      <c r="F114" s="55">
        <v>33</v>
      </c>
      <c r="G114" s="55">
        <v>11</v>
      </c>
      <c r="H114" s="55">
        <v>11</v>
      </c>
      <c r="I114" s="55">
        <v>11</v>
      </c>
      <c r="J114" s="55">
        <v>14</v>
      </c>
      <c r="K114" s="56">
        <v>14</v>
      </c>
      <c r="L114" s="38"/>
    </row>
    <row r="115" spans="1:12" ht="15.75" x14ac:dyDescent="0.25">
      <c r="A115" s="57" t="s">
        <v>37</v>
      </c>
      <c r="B115" s="67">
        <v>0.91</v>
      </c>
      <c r="C115" s="67">
        <v>1</v>
      </c>
      <c r="D115" s="67">
        <v>1</v>
      </c>
      <c r="E115" s="67">
        <v>1</v>
      </c>
      <c r="F115" s="67">
        <v>1</v>
      </c>
      <c r="G115" s="67">
        <v>0.82</v>
      </c>
      <c r="H115" s="67">
        <v>0.82</v>
      </c>
      <c r="I115" s="67">
        <v>0.82</v>
      </c>
      <c r="J115" s="67">
        <v>0.93</v>
      </c>
      <c r="K115" s="67">
        <v>0.86</v>
      </c>
      <c r="L115" s="38"/>
    </row>
    <row r="116" spans="1:12" ht="15.75" x14ac:dyDescent="0.25">
      <c r="A116" s="57"/>
      <c r="B116" s="67"/>
      <c r="C116" s="67"/>
      <c r="D116" s="67"/>
      <c r="E116" s="67"/>
      <c r="F116" s="67"/>
      <c r="G116" s="67"/>
      <c r="H116" s="67"/>
      <c r="I116" s="67"/>
      <c r="J116" s="67"/>
      <c r="K116" s="67"/>
      <c r="L116" s="38"/>
    </row>
    <row r="117" spans="1:12" ht="15.75" x14ac:dyDescent="0.25">
      <c r="A117" s="57"/>
      <c r="B117" s="67"/>
      <c r="C117" s="67"/>
      <c r="D117" s="67"/>
      <c r="E117" s="67"/>
      <c r="F117" s="67"/>
      <c r="G117" s="67"/>
      <c r="H117" s="67"/>
      <c r="I117" s="67"/>
      <c r="J117" s="67"/>
      <c r="K117" s="67"/>
      <c r="L117" s="38"/>
    </row>
    <row r="118" spans="1:12" ht="15.75" x14ac:dyDescent="0.25">
      <c r="A118" s="31">
        <v>2022</v>
      </c>
      <c r="B118" s="32" t="s">
        <v>28</v>
      </c>
      <c r="C118" s="33"/>
      <c r="D118" s="34"/>
      <c r="E118" s="34"/>
      <c r="F118" s="35"/>
      <c r="G118" s="32" t="s">
        <v>29</v>
      </c>
      <c r="H118" s="32" t="s">
        <v>30</v>
      </c>
      <c r="I118" s="36" t="s">
        <v>31</v>
      </c>
      <c r="J118" s="32"/>
      <c r="K118" s="37" t="s">
        <v>32</v>
      </c>
      <c r="L118" s="38"/>
    </row>
    <row r="119" spans="1:12" ht="15.75" x14ac:dyDescent="0.25">
      <c r="A119" s="39"/>
      <c r="B119" s="40" t="s">
        <v>0</v>
      </c>
      <c r="C119" s="40" t="s">
        <v>1</v>
      </c>
      <c r="D119" s="40" t="s">
        <v>33</v>
      </c>
      <c r="E119" s="40" t="s">
        <v>34</v>
      </c>
      <c r="F119" s="40" t="s">
        <v>4</v>
      </c>
      <c r="G119" s="40"/>
      <c r="H119" s="40"/>
      <c r="I119" s="40" t="s">
        <v>0</v>
      </c>
      <c r="J119" s="40" t="s">
        <v>1</v>
      </c>
      <c r="K119" s="41"/>
      <c r="L119" s="38"/>
    </row>
    <row r="120" spans="1:12" x14ac:dyDescent="0.2">
      <c r="A120" s="38"/>
      <c r="B120" s="45">
        <v>150.19999999999999</v>
      </c>
      <c r="C120" s="45">
        <v>126.6</v>
      </c>
      <c r="D120" s="45">
        <v>48</v>
      </c>
      <c r="E120" s="45">
        <v>49.6</v>
      </c>
      <c r="F120" s="45">
        <v>48.75</v>
      </c>
      <c r="G120" s="45" t="s">
        <v>52</v>
      </c>
      <c r="H120" s="45" t="s">
        <v>52</v>
      </c>
      <c r="I120" s="45" t="s">
        <v>52</v>
      </c>
      <c r="J120" s="45" t="s">
        <v>52</v>
      </c>
      <c r="K120" s="46" t="s">
        <v>52</v>
      </c>
      <c r="L120" s="38"/>
    </row>
    <row r="121" spans="1:12" ht="15.75" x14ac:dyDescent="0.25">
      <c r="A121" s="47" t="s">
        <v>35</v>
      </c>
      <c r="B121" s="45" t="s">
        <v>52</v>
      </c>
      <c r="C121" s="44"/>
      <c r="D121" s="43"/>
      <c r="E121" s="43"/>
      <c r="F121" s="48"/>
      <c r="G121" s="45">
        <v>4.3</v>
      </c>
      <c r="H121" s="45">
        <v>24.7</v>
      </c>
      <c r="I121" s="45">
        <v>3.5</v>
      </c>
      <c r="J121" s="45">
        <v>2.8</v>
      </c>
      <c r="K121" s="46">
        <v>0.625</v>
      </c>
      <c r="L121" s="38"/>
    </row>
    <row r="122" spans="1:12" ht="15.75" x14ac:dyDescent="0.25">
      <c r="A122" s="52" t="s">
        <v>36</v>
      </c>
      <c r="B122" s="48">
        <v>11</v>
      </c>
      <c r="C122" s="48">
        <v>13</v>
      </c>
      <c r="D122" s="48">
        <v>19</v>
      </c>
      <c r="E122" s="48">
        <v>14</v>
      </c>
      <c r="F122" s="48">
        <v>33</v>
      </c>
      <c r="G122" s="48">
        <v>12</v>
      </c>
      <c r="H122" s="48">
        <v>3</v>
      </c>
      <c r="I122" s="48">
        <v>12</v>
      </c>
      <c r="J122" s="48">
        <v>12</v>
      </c>
      <c r="K122" s="51">
        <v>5</v>
      </c>
      <c r="L122" s="38"/>
    </row>
    <row r="123" spans="1:12" ht="15.75" x14ac:dyDescent="0.25">
      <c r="A123" s="53" t="s">
        <v>13</v>
      </c>
      <c r="B123" s="55">
        <v>12</v>
      </c>
      <c r="C123" s="55">
        <v>13</v>
      </c>
      <c r="D123" s="55">
        <v>19</v>
      </c>
      <c r="E123" s="55">
        <v>14</v>
      </c>
      <c r="F123" s="55">
        <v>33</v>
      </c>
      <c r="G123" s="55">
        <v>12</v>
      </c>
      <c r="H123" s="55">
        <v>12</v>
      </c>
      <c r="I123" s="55">
        <v>12</v>
      </c>
      <c r="J123" s="55">
        <v>13</v>
      </c>
      <c r="K123" s="56">
        <v>13</v>
      </c>
      <c r="L123" s="38"/>
    </row>
    <row r="124" spans="1:12" ht="15.75" x14ac:dyDescent="0.25">
      <c r="A124" s="57" t="s">
        <v>37</v>
      </c>
      <c r="B124" s="76">
        <v>0.91600000000000004</v>
      </c>
      <c r="C124" s="76">
        <v>1</v>
      </c>
      <c r="D124" s="76">
        <v>1</v>
      </c>
      <c r="E124" s="76">
        <v>1</v>
      </c>
      <c r="F124" s="76">
        <v>1</v>
      </c>
      <c r="G124" s="76">
        <v>1</v>
      </c>
      <c r="H124" s="76">
        <v>0.25</v>
      </c>
      <c r="I124" s="76">
        <v>1</v>
      </c>
      <c r="J124" s="76">
        <v>0.92300000000000004</v>
      </c>
      <c r="K124" s="76">
        <v>0.38</v>
      </c>
      <c r="L124" s="38"/>
    </row>
    <row r="125" spans="1:12" ht="15.75" x14ac:dyDescent="0.25">
      <c r="A125" s="57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38"/>
    </row>
    <row r="126" spans="1:12" ht="15.75" x14ac:dyDescent="0.25">
      <c r="A126" s="57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38"/>
    </row>
    <row r="127" spans="1:12" ht="15.75" x14ac:dyDescent="0.25">
      <c r="A127" s="57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38"/>
    </row>
    <row r="128" spans="1:12" ht="15.75" x14ac:dyDescent="0.25">
      <c r="A128" s="57"/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38"/>
    </row>
    <row r="129" spans="1:12" ht="15.75" x14ac:dyDescent="0.25">
      <c r="A129" s="31">
        <v>2023</v>
      </c>
      <c r="B129" s="32" t="s">
        <v>28</v>
      </c>
      <c r="C129" s="33"/>
      <c r="D129" s="34"/>
      <c r="E129" s="34"/>
      <c r="F129" s="35"/>
      <c r="G129" s="32" t="s">
        <v>29</v>
      </c>
      <c r="H129" s="32" t="s">
        <v>30</v>
      </c>
      <c r="I129" s="36" t="s">
        <v>31</v>
      </c>
      <c r="J129" s="32"/>
      <c r="K129" s="37" t="s">
        <v>32</v>
      </c>
      <c r="L129" s="38"/>
    </row>
    <row r="130" spans="1:12" ht="15.75" x14ac:dyDescent="0.25">
      <c r="A130" s="39"/>
      <c r="B130" s="40" t="s">
        <v>0</v>
      </c>
      <c r="C130" s="40" t="s">
        <v>1</v>
      </c>
      <c r="D130" s="40" t="s">
        <v>33</v>
      </c>
      <c r="E130" s="40" t="s">
        <v>34</v>
      </c>
      <c r="F130" s="40" t="s">
        <v>4</v>
      </c>
      <c r="G130" s="40"/>
      <c r="H130" s="40"/>
      <c r="I130" s="40" t="s">
        <v>0</v>
      </c>
      <c r="J130" s="40" t="s">
        <v>1</v>
      </c>
      <c r="K130" s="41"/>
      <c r="L130" s="38"/>
    </row>
    <row r="131" spans="1:12" x14ac:dyDescent="0.2">
      <c r="A131" s="38"/>
      <c r="B131" s="45">
        <v>168</v>
      </c>
      <c r="C131" s="45">
        <v>120</v>
      </c>
      <c r="D131" s="45">
        <v>50.8</v>
      </c>
      <c r="E131" s="45">
        <v>47</v>
      </c>
      <c r="F131" s="45">
        <v>48.9</v>
      </c>
      <c r="G131" s="45" t="s">
        <v>52</v>
      </c>
      <c r="H131" s="45">
        <v>84</v>
      </c>
      <c r="I131" s="45" t="s">
        <v>52</v>
      </c>
      <c r="J131" s="45" t="s">
        <v>52</v>
      </c>
      <c r="K131" s="46" t="s">
        <v>52</v>
      </c>
      <c r="L131" s="38"/>
    </row>
    <row r="132" spans="1:12" ht="15.75" x14ac:dyDescent="0.25">
      <c r="A132" s="47" t="s">
        <v>35</v>
      </c>
      <c r="B132" s="45" t="s">
        <v>52</v>
      </c>
      <c r="C132" s="44"/>
      <c r="D132" s="43"/>
      <c r="E132" s="43"/>
      <c r="F132" s="48"/>
      <c r="G132" s="45">
        <v>5.7</v>
      </c>
      <c r="H132" s="45">
        <v>84</v>
      </c>
      <c r="I132" s="45">
        <v>3.9</v>
      </c>
      <c r="J132" s="45">
        <v>1.9</v>
      </c>
      <c r="K132" s="46">
        <v>0.28000000000000003</v>
      </c>
      <c r="L132" s="38"/>
    </row>
    <row r="133" spans="1:12" ht="15.75" x14ac:dyDescent="0.25">
      <c r="A133" s="52" t="s">
        <v>36</v>
      </c>
      <c r="B133" s="48">
        <v>14</v>
      </c>
      <c r="C133" s="48">
        <v>9</v>
      </c>
      <c r="D133" s="48">
        <v>15</v>
      </c>
      <c r="E133" s="48">
        <v>12</v>
      </c>
      <c r="F133" s="48">
        <v>27</v>
      </c>
      <c r="G133" s="48">
        <v>14</v>
      </c>
      <c r="H133" s="48">
        <v>4</v>
      </c>
      <c r="I133" s="48">
        <v>14</v>
      </c>
      <c r="J133" s="48">
        <v>8</v>
      </c>
      <c r="K133" s="51">
        <v>7</v>
      </c>
      <c r="L133" s="38"/>
    </row>
    <row r="134" spans="1:12" ht="15.75" x14ac:dyDescent="0.25">
      <c r="A134" s="53" t="s">
        <v>13</v>
      </c>
      <c r="B134" s="55">
        <v>14</v>
      </c>
      <c r="C134" s="55">
        <v>11</v>
      </c>
      <c r="D134" s="55">
        <v>16</v>
      </c>
      <c r="E134" s="55">
        <v>12</v>
      </c>
      <c r="F134" s="55">
        <v>28</v>
      </c>
      <c r="G134" s="55">
        <v>14</v>
      </c>
      <c r="H134" s="55">
        <v>14</v>
      </c>
      <c r="I134" s="55">
        <v>14</v>
      </c>
      <c r="J134" s="55">
        <v>11</v>
      </c>
      <c r="K134" s="56">
        <v>11</v>
      </c>
      <c r="L134" s="38"/>
    </row>
    <row r="135" spans="1:12" ht="15.75" x14ac:dyDescent="0.25">
      <c r="A135" s="57" t="s">
        <v>37</v>
      </c>
      <c r="B135" s="76">
        <v>1</v>
      </c>
      <c r="C135" s="76">
        <v>0.81</v>
      </c>
      <c r="D135" s="76">
        <v>0.94</v>
      </c>
      <c r="E135" s="76">
        <v>1</v>
      </c>
      <c r="F135" s="76">
        <v>0.96</v>
      </c>
      <c r="G135" s="76">
        <v>1</v>
      </c>
      <c r="H135" s="76">
        <v>0.28999999999999998</v>
      </c>
      <c r="I135" s="76">
        <v>1</v>
      </c>
      <c r="J135" s="76">
        <v>0.72</v>
      </c>
      <c r="K135" s="76">
        <v>0.66</v>
      </c>
      <c r="L135" s="38"/>
    </row>
    <row r="136" spans="1:12" ht="15.75" x14ac:dyDescent="0.25">
      <c r="A136" s="57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38"/>
    </row>
    <row r="137" spans="1:12" ht="15.75" x14ac:dyDescent="0.25">
      <c r="A137" s="57"/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38"/>
    </row>
    <row r="138" spans="1:12" ht="15.75" x14ac:dyDescent="0.25">
      <c r="A138" s="57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38"/>
    </row>
    <row r="139" spans="1:12" ht="15.75" x14ac:dyDescent="0.25">
      <c r="A139" s="57"/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38"/>
    </row>
    <row r="140" spans="1:12" ht="15.75" x14ac:dyDescent="0.25">
      <c r="A140" s="31">
        <v>2024</v>
      </c>
      <c r="B140" s="32" t="s">
        <v>28</v>
      </c>
      <c r="C140" s="33"/>
      <c r="D140" s="34"/>
      <c r="E140" s="34"/>
      <c r="F140" s="35"/>
      <c r="G140" s="32" t="s">
        <v>29</v>
      </c>
      <c r="H140" s="32" t="s">
        <v>30</v>
      </c>
      <c r="I140" s="36" t="s">
        <v>31</v>
      </c>
      <c r="J140" s="32"/>
      <c r="K140" s="37" t="s">
        <v>32</v>
      </c>
      <c r="L140" s="38"/>
    </row>
    <row r="141" spans="1:12" ht="15.75" x14ac:dyDescent="0.25">
      <c r="A141" s="39"/>
      <c r="B141" s="40" t="s">
        <v>0</v>
      </c>
      <c r="C141" s="40" t="s">
        <v>1</v>
      </c>
      <c r="D141" s="40" t="s">
        <v>33</v>
      </c>
      <c r="E141" s="40" t="s">
        <v>34</v>
      </c>
      <c r="F141" s="40" t="s">
        <v>4</v>
      </c>
      <c r="G141" s="40"/>
      <c r="H141" s="40"/>
      <c r="I141" s="40" t="s">
        <v>0</v>
      </c>
      <c r="J141" s="40" t="s">
        <v>1</v>
      </c>
      <c r="K141" s="41"/>
      <c r="L141" s="38"/>
    </row>
    <row r="142" spans="1:12" x14ac:dyDescent="0.2">
      <c r="A142" s="38"/>
      <c r="B142" s="45">
        <v>162</v>
      </c>
      <c r="C142" s="45">
        <v>137</v>
      </c>
      <c r="D142" s="45">
        <v>45.8</v>
      </c>
      <c r="E142" s="45">
        <v>44</v>
      </c>
      <c r="F142" s="45">
        <v>44.9</v>
      </c>
      <c r="G142" s="45">
        <v>4.4000000000000004</v>
      </c>
      <c r="H142" s="45">
        <v>53</v>
      </c>
      <c r="I142" s="45">
        <v>3.3</v>
      </c>
      <c r="J142" s="45">
        <v>3</v>
      </c>
      <c r="K142" s="46">
        <v>0.83</v>
      </c>
      <c r="L142" s="38"/>
    </row>
    <row r="143" spans="1:12" ht="15.75" x14ac:dyDescent="0.25">
      <c r="A143" s="47" t="s">
        <v>35</v>
      </c>
      <c r="B143" s="45"/>
      <c r="C143" s="44"/>
      <c r="D143" s="43"/>
      <c r="E143" s="43"/>
      <c r="F143" s="48"/>
      <c r="G143" s="45"/>
      <c r="H143" s="45"/>
      <c r="I143" s="45"/>
      <c r="J143" s="45"/>
      <c r="K143" s="46"/>
      <c r="L143" s="38"/>
    </row>
    <row r="144" spans="1:12" ht="15.75" x14ac:dyDescent="0.25">
      <c r="A144" s="52" t="s">
        <v>36</v>
      </c>
      <c r="B144" s="48">
        <v>16</v>
      </c>
      <c r="C144" s="48">
        <v>16</v>
      </c>
      <c r="D144" s="48">
        <v>19</v>
      </c>
      <c r="E144" s="48">
        <v>23</v>
      </c>
      <c r="F144" s="48">
        <v>42</v>
      </c>
      <c r="G144" s="48">
        <v>16</v>
      </c>
      <c r="H144" s="48">
        <v>5</v>
      </c>
      <c r="I144" s="48">
        <v>15</v>
      </c>
      <c r="J144" s="48">
        <v>15</v>
      </c>
      <c r="K144" s="51">
        <v>12</v>
      </c>
      <c r="L144" s="38"/>
    </row>
    <row r="145" spans="1:19" ht="15.75" x14ac:dyDescent="0.25">
      <c r="A145" s="53" t="s">
        <v>13</v>
      </c>
      <c r="B145" s="55">
        <v>16</v>
      </c>
      <c r="C145" s="55">
        <v>16</v>
      </c>
      <c r="D145" s="55">
        <v>20</v>
      </c>
      <c r="E145" s="55">
        <v>24</v>
      </c>
      <c r="F145" s="55">
        <v>44</v>
      </c>
      <c r="G145" s="55">
        <v>16</v>
      </c>
      <c r="H145" s="55">
        <v>16</v>
      </c>
      <c r="I145" s="55">
        <v>16</v>
      </c>
      <c r="J145" s="55">
        <v>16</v>
      </c>
      <c r="K145" s="56">
        <v>16</v>
      </c>
      <c r="L145" s="38"/>
    </row>
    <row r="146" spans="1:19" ht="15.75" x14ac:dyDescent="0.25">
      <c r="A146" s="57" t="s">
        <v>37</v>
      </c>
      <c r="B146" s="76">
        <v>1</v>
      </c>
      <c r="C146" s="76">
        <v>1</v>
      </c>
      <c r="D146" s="76">
        <v>0.95</v>
      </c>
      <c r="E146" s="76">
        <v>0.96</v>
      </c>
      <c r="F146" s="76">
        <v>0.95</v>
      </c>
      <c r="G146" s="76">
        <v>1</v>
      </c>
      <c r="H146" s="76">
        <v>0.31</v>
      </c>
      <c r="I146" s="76">
        <v>0.94</v>
      </c>
      <c r="J146" s="76">
        <v>0.94</v>
      </c>
      <c r="K146" s="76">
        <v>0.75</v>
      </c>
      <c r="L146" s="38"/>
    </row>
    <row r="147" spans="1:19" ht="15.75" x14ac:dyDescent="0.25">
      <c r="A147" s="57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38"/>
    </row>
    <row r="148" spans="1:19" ht="15.75" x14ac:dyDescent="0.25">
      <c r="A148" s="57"/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38"/>
    </row>
    <row r="149" spans="1:19" ht="15.75" x14ac:dyDescent="0.25">
      <c r="A149" s="57"/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38"/>
    </row>
    <row r="150" spans="1:19" ht="15.75" x14ac:dyDescent="0.25">
      <c r="A150" s="57"/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38"/>
    </row>
    <row r="151" spans="1:19" ht="15.75" x14ac:dyDescent="0.25">
      <c r="A151" s="31">
        <v>2025</v>
      </c>
      <c r="B151" s="32" t="s">
        <v>28</v>
      </c>
      <c r="C151" s="33"/>
      <c r="D151" s="34"/>
      <c r="E151" s="34"/>
      <c r="F151" s="35"/>
      <c r="G151" s="32" t="s">
        <v>29</v>
      </c>
      <c r="H151" s="32" t="s">
        <v>30</v>
      </c>
      <c r="I151" s="36" t="s">
        <v>31</v>
      </c>
      <c r="J151" s="32"/>
      <c r="K151" s="37" t="s">
        <v>32</v>
      </c>
      <c r="L151" s="38"/>
    </row>
    <row r="152" spans="1:19" ht="15.75" x14ac:dyDescent="0.25">
      <c r="A152" s="39"/>
      <c r="B152" s="40" t="s">
        <v>0</v>
      </c>
      <c r="C152" s="40" t="s">
        <v>1</v>
      </c>
      <c r="D152" s="40" t="s">
        <v>33</v>
      </c>
      <c r="E152" s="40" t="s">
        <v>34</v>
      </c>
      <c r="F152" s="40" t="s">
        <v>4</v>
      </c>
      <c r="G152" s="40"/>
      <c r="H152" s="40"/>
      <c r="I152" s="40" t="s">
        <v>0</v>
      </c>
      <c r="J152" s="40" t="s">
        <v>1</v>
      </c>
      <c r="K152" s="41"/>
      <c r="L152" s="38"/>
    </row>
    <row r="153" spans="1:19" x14ac:dyDescent="0.2">
      <c r="A153" s="38"/>
      <c r="B153" s="45">
        <v>145.30000000000001</v>
      </c>
      <c r="C153" s="45">
        <v>133.30000000000001</v>
      </c>
      <c r="D153" s="45">
        <v>55</v>
      </c>
      <c r="E153" s="45">
        <v>50.7</v>
      </c>
      <c r="F153" s="45">
        <v>52.85</v>
      </c>
      <c r="G153" s="45">
        <v>4.2</v>
      </c>
      <c r="H153" s="45">
        <v>65</v>
      </c>
      <c r="I153" s="45">
        <v>2.83</v>
      </c>
      <c r="J153" s="45">
        <v>2.66</v>
      </c>
      <c r="K153" s="46"/>
      <c r="L153" s="38"/>
    </row>
    <row r="154" spans="1:19" ht="15.75" x14ac:dyDescent="0.25">
      <c r="A154" s="47" t="s">
        <v>35</v>
      </c>
      <c r="B154" s="45"/>
      <c r="C154" s="44"/>
      <c r="D154" s="43"/>
      <c r="E154" s="43"/>
      <c r="F154" s="48"/>
      <c r="G154" s="45"/>
      <c r="H154" s="45"/>
      <c r="I154" s="45"/>
      <c r="J154" s="45"/>
      <c r="K154" s="46"/>
      <c r="L154" s="38"/>
    </row>
    <row r="155" spans="1:19" ht="15.75" x14ac:dyDescent="0.25">
      <c r="A155" s="52" t="s">
        <v>36</v>
      </c>
      <c r="B155" s="48">
        <v>19</v>
      </c>
      <c r="C155" s="48">
        <v>16</v>
      </c>
      <c r="D155" s="48">
        <v>23</v>
      </c>
      <c r="E155" s="48">
        <v>14</v>
      </c>
      <c r="F155" s="48">
        <v>37</v>
      </c>
      <c r="G155" s="48">
        <v>17</v>
      </c>
      <c r="H155" s="48">
        <v>6</v>
      </c>
      <c r="I155" s="48">
        <v>19</v>
      </c>
      <c r="J155" s="48">
        <v>18</v>
      </c>
      <c r="K155" s="51">
        <v>12</v>
      </c>
      <c r="L155" s="38"/>
    </row>
    <row r="156" spans="1:19" ht="15.75" x14ac:dyDescent="0.25">
      <c r="A156" s="53" t="s">
        <v>13</v>
      </c>
      <c r="B156" s="55">
        <v>21</v>
      </c>
      <c r="C156" s="55">
        <v>17</v>
      </c>
      <c r="D156" s="55">
        <v>24</v>
      </c>
      <c r="E156" s="55">
        <v>15</v>
      </c>
      <c r="F156" s="55">
        <v>39</v>
      </c>
      <c r="G156" s="55">
        <v>21</v>
      </c>
      <c r="H156" s="55">
        <v>21</v>
      </c>
      <c r="I156" s="55">
        <v>21</v>
      </c>
      <c r="J156" s="55">
        <v>19</v>
      </c>
      <c r="K156" s="56">
        <v>17</v>
      </c>
      <c r="L156" s="38"/>
    </row>
    <row r="157" spans="1:19" ht="15.75" x14ac:dyDescent="0.25">
      <c r="A157" s="57" t="s">
        <v>37</v>
      </c>
      <c r="B157" s="76">
        <v>0.9</v>
      </c>
      <c r="C157" s="76">
        <v>0.94</v>
      </c>
      <c r="D157" s="76">
        <v>0.96</v>
      </c>
      <c r="E157" s="76">
        <v>0.93</v>
      </c>
      <c r="F157" s="76">
        <v>0.95</v>
      </c>
      <c r="G157" s="76"/>
      <c r="H157" s="76"/>
      <c r="I157" s="76"/>
      <c r="J157" s="76"/>
      <c r="K157" s="76"/>
      <c r="L157" s="38"/>
    </row>
    <row r="158" spans="1:19" ht="15.75" x14ac:dyDescent="0.25">
      <c r="A158" s="57"/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38"/>
    </row>
    <row r="159" spans="1:19" ht="15.75" x14ac:dyDescent="0.25">
      <c r="A159" s="57"/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38"/>
    </row>
    <row r="160" spans="1:19" ht="15.75" x14ac:dyDescent="0.25">
      <c r="A160" s="57"/>
      <c r="B160" s="78">
        <v>2008</v>
      </c>
      <c r="C160" s="78">
        <v>2009</v>
      </c>
      <c r="D160" s="78">
        <v>2010</v>
      </c>
      <c r="E160" s="78">
        <v>2011</v>
      </c>
      <c r="F160" s="78">
        <v>2012</v>
      </c>
      <c r="G160" s="78">
        <v>2013</v>
      </c>
      <c r="H160" s="78">
        <v>2014</v>
      </c>
      <c r="I160" s="78">
        <v>2015</v>
      </c>
      <c r="J160" s="78">
        <v>2016</v>
      </c>
      <c r="K160" s="78">
        <v>2017</v>
      </c>
      <c r="L160" s="69">
        <v>2018</v>
      </c>
      <c r="M160" s="69">
        <v>2019</v>
      </c>
      <c r="N160" s="69">
        <v>2020</v>
      </c>
      <c r="O160" s="71">
        <v>2021</v>
      </c>
      <c r="P160" s="69">
        <v>2022</v>
      </c>
      <c r="Q160" s="69">
        <v>2023</v>
      </c>
      <c r="R160" s="69">
        <v>2024</v>
      </c>
      <c r="S160" s="69">
        <v>2025</v>
      </c>
    </row>
    <row r="161" spans="1:19" ht="15.75" x14ac:dyDescent="0.25">
      <c r="A161" s="68" t="s">
        <v>42</v>
      </c>
      <c r="B161" s="70">
        <f>B3</f>
        <v>194.91</v>
      </c>
      <c r="C161" s="70">
        <f>B11</f>
        <v>175.52941176470588</v>
      </c>
      <c r="D161" s="70">
        <f>B19</f>
        <v>176.83333333333334</v>
      </c>
      <c r="E161" s="70">
        <f>B27</f>
        <v>164.63157894736841</v>
      </c>
      <c r="F161" s="70">
        <f>B35</f>
        <v>167.88235294117646</v>
      </c>
      <c r="G161" s="70">
        <f>B43</f>
        <v>159.04</v>
      </c>
      <c r="H161" s="70">
        <f>B51</f>
        <v>182.68421052631578</v>
      </c>
      <c r="I161" s="70">
        <f>B59</f>
        <v>169.75</v>
      </c>
      <c r="J161" s="70">
        <f>B67</f>
        <v>174.94</v>
      </c>
      <c r="K161" s="70">
        <f>B75</f>
        <v>179.45</v>
      </c>
      <c r="L161" s="70">
        <f>B84</f>
        <v>167.6</v>
      </c>
      <c r="M161" s="72">
        <v>163</v>
      </c>
      <c r="N161" s="74">
        <v>134.80000000000001</v>
      </c>
      <c r="O161" s="71">
        <v>172.7</v>
      </c>
      <c r="P161" s="71">
        <v>150.19999999999999</v>
      </c>
      <c r="Q161" s="71">
        <v>168</v>
      </c>
      <c r="R161" s="80">
        <v>162</v>
      </c>
      <c r="S161" s="79">
        <v>145.30000000000001</v>
      </c>
    </row>
    <row r="162" spans="1:19" ht="15.75" x14ac:dyDescent="0.25">
      <c r="A162" s="68" t="s">
        <v>43</v>
      </c>
      <c r="B162" s="70">
        <f>C3</f>
        <v>147.13</v>
      </c>
      <c r="C162" s="70">
        <f>C11</f>
        <v>154.5</v>
      </c>
      <c r="D162" s="71">
        <f>C19</f>
        <v>144.75</v>
      </c>
      <c r="E162" s="70">
        <f>C27</f>
        <v>143.64516129032259</v>
      </c>
      <c r="F162" s="70">
        <f>C35</f>
        <v>147.54545454545453</v>
      </c>
      <c r="G162" s="70">
        <f>C43</f>
        <v>142.19</v>
      </c>
      <c r="H162" s="70">
        <f>C51</f>
        <v>146.84210526315789</v>
      </c>
      <c r="I162" s="70">
        <f>C59</f>
        <v>133.30769230769201</v>
      </c>
      <c r="J162" s="70">
        <f>C67</f>
        <v>147.35</v>
      </c>
      <c r="K162" s="70">
        <f>C75</f>
        <v>138.46</v>
      </c>
      <c r="L162" s="70">
        <f>C84</f>
        <v>139.30000000000001</v>
      </c>
      <c r="M162" s="72">
        <v>140</v>
      </c>
      <c r="N162" s="74">
        <v>144</v>
      </c>
      <c r="O162" s="71">
        <v>135.69999999999999</v>
      </c>
      <c r="P162" s="71">
        <v>126.6</v>
      </c>
      <c r="Q162" s="71">
        <v>120</v>
      </c>
      <c r="R162" s="80">
        <v>137</v>
      </c>
      <c r="S162" s="79">
        <v>133.30000000000001</v>
      </c>
    </row>
    <row r="163" spans="1:19" ht="15.75" x14ac:dyDescent="0.25">
      <c r="A163" s="68" t="s">
        <v>44</v>
      </c>
      <c r="B163" s="70">
        <f>D3</f>
        <v>61.45</v>
      </c>
      <c r="C163" s="70">
        <f>D11</f>
        <v>57.615384615384613</v>
      </c>
      <c r="D163" s="70">
        <f>D19</f>
        <v>53.833333333333336</v>
      </c>
      <c r="E163" s="70">
        <f>D27</f>
        <v>54.61904761904762</v>
      </c>
      <c r="F163" s="70">
        <f>D35</f>
        <v>54.3</v>
      </c>
      <c r="G163" s="70">
        <f>D43</f>
        <v>48.64</v>
      </c>
      <c r="H163" s="70">
        <f>D51</f>
        <v>52.941176470588232</v>
      </c>
      <c r="I163" s="70">
        <f>D59</f>
        <v>54.571428571428569</v>
      </c>
      <c r="J163" s="70">
        <f>D67</f>
        <v>60.39</v>
      </c>
      <c r="K163" s="70">
        <v>55.36</v>
      </c>
      <c r="L163" s="70">
        <f>D84</f>
        <v>49.6</v>
      </c>
      <c r="M163" s="73">
        <v>57</v>
      </c>
      <c r="N163" s="74">
        <v>52.1</v>
      </c>
      <c r="O163" s="71">
        <v>49.2</v>
      </c>
      <c r="P163" s="71">
        <v>48</v>
      </c>
      <c r="Q163" s="71">
        <v>50.8</v>
      </c>
      <c r="R163" s="80">
        <v>45.8</v>
      </c>
      <c r="S163" s="79">
        <v>55</v>
      </c>
    </row>
    <row r="164" spans="1:19" ht="15.75" x14ac:dyDescent="0.25">
      <c r="A164" s="68" t="s">
        <v>45</v>
      </c>
      <c r="B164" s="70">
        <f>E3</f>
        <v>58.95</v>
      </c>
      <c r="C164" s="70">
        <f>E11</f>
        <v>53.84375</v>
      </c>
      <c r="D164" s="70">
        <f>E19</f>
        <v>48.307692307692307</v>
      </c>
      <c r="E164" s="70">
        <f>E27</f>
        <v>49.666666666666664</v>
      </c>
      <c r="F164" s="70">
        <f>E35</f>
        <v>53.482758620689658</v>
      </c>
      <c r="G164" s="70">
        <f>E43</f>
        <v>50.428571428571431</v>
      </c>
      <c r="H164" s="70">
        <f>E51</f>
        <v>52.6</v>
      </c>
      <c r="I164" s="70">
        <f>E59</f>
        <v>56.615384615384613</v>
      </c>
      <c r="J164" s="70">
        <f>E67</f>
        <v>54.5</v>
      </c>
      <c r="K164" s="70">
        <v>56.3</v>
      </c>
      <c r="L164" s="70">
        <f>E84</f>
        <v>42.2</v>
      </c>
      <c r="M164" s="73">
        <v>52</v>
      </c>
      <c r="N164" s="74">
        <v>56.3</v>
      </c>
      <c r="O164" s="71">
        <v>47.3</v>
      </c>
      <c r="P164" s="71">
        <v>49.5</v>
      </c>
      <c r="Q164" s="71">
        <v>47</v>
      </c>
      <c r="R164" s="80">
        <v>44</v>
      </c>
      <c r="S164" s="79">
        <v>50.7</v>
      </c>
    </row>
    <row r="165" spans="1:19" ht="15.75" x14ac:dyDescent="0.25">
      <c r="A165" s="68" t="s">
        <v>51</v>
      </c>
      <c r="B165" s="70">
        <f>F3</f>
        <v>60.44</v>
      </c>
      <c r="C165" s="70">
        <f>F11</f>
        <v>55.53448275862069</v>
      </c>
      <c r="D165" s="70">
        <f>F19</f>
        <v>51.516129032258064</v>
      </c>
      <c r="E165" s="70">
        <f>F27</f>
        <v>52.333333333333336</v>
      </c>
      <c r="F165" s="70">
        <f>F35</f>
        <v>53.816326530612244</v>
      </c>
      <c r="G165" s="70">
        <f>F43</f>
        <v>49.129629629629626</v>
      </c>
      <c r="H165" s="70">
        <f>F51</f>
        <v>52.78125</v>
      </c>
      <c r="I165" s="70">
        <f>F59</f>
        <v>55.555555555555557</v>
      </c>
      <c r="J165" s="70">
        <f>F67</f>
        <v>57.81</v>
      </c>
      <c r="K165" s="70">
        <f>F75</f>
        <v>55.81</v>
      </c>
      <c r="L165" s="70">
        <f>F84</f>
        <v>44.5</v>
      </c>
      <c r="M165" s="73">
        <v>54.5</v>
      </c>
      <c r="N165" s="74">
        <v>54.2</v>
      </c>
      <c r="O165" s="71">
        <v>48.2</v>
      </c>
      <c r="P165" s="77">
        <v>48.75</v>
      </c>
      <c r="Q165" s="71">
        <v>48.9</v>
      </c>
      <c r="R165" s="80">
        <v>44.9</v>
      </c>
      <c r="S165" s="79">
        <v>52.85</v>
      </c>
    </row>
    <row r="166" spans="1:19" ht="15.75" x14ac:dyDescent="0.25">
      <c r="A166" s="68" t="s">
        <v>46</v>
      </c>
      <c r="B166" s="70">
        <f>I3</f>
        <v>5</v>
      </c>
      <c r="C166" s="70">
        <f>I11</f>
        <v>3.1666666666666665</v>
      </c>
      <c r="D166" s="70">
        <f>I19</f>
        <v>3.25</v>
      </c>
      <c r="E166" s="71"/>
      <c r="F166" s="70">
        <f>I35</f>
        <v>2.5</v>
      </c>
      <c r="G166" s="70">
        <f>I43</f>
        <v>3.2941176470588234</v>
      </c>
      <c r="H166" s="70">
        <f>I51</f>
        <v>3.8</v>
      </c>
      <c r="I166" s="70">
        <f>I59</f>
        <v>3.1111111111111112</v>
      </c>
      <c r="J166" s="70">
        <f>I67</f>
        <v>3.36</v>
      </c>
      <c r="K166" s="70">
        <f>I75</f>
        <v>3.67</v>
      </c>
      <c r="L166" s="70">
        <f>I84</f>
        <v>3.2</v>
      </c>
      <c r="M166" s="72">
        <v>3</v>
      </c>
      <c r="N166" s="74">
        <v>2.8</v>
      </c>
      <c r="O166" s="71">
        <v>3.3</v>
      </c>
      <c r="P166" s="71">
        <v>3.5</v>
      </c>
      <c r="Q166" s="71">
        <v>3.9</v>
      </c>
      <c r="R166" s="80">
        <v>3.3</v>
      </c>
      <c r="S166" s="79">
        <v>2.83</v>
      </c>
    </row>
    <row r="167" spans="1:19" ht="15.75" x14ac:dyDescent="0.25">
      <c r="A167" s="68" t="s">
        <v>47</v>
      </c>
      <c r="B167" s="70">
        <f>J3</f>
        <v>4.1578947368421053</v>
      </c>
      <c r="C167" s="70">
        <f>J11</f>
        <v>6</v>
      </c>
      <c r="D167" s="70">
        <f>J19</f>
        <v>2.7142857142857144</v>
      </c>
      <c r="E167" s="71"/>
      <c r="F167" s="70">
        <f>J35</f>
        <v>3.4615384615384617</v>
      </c>
      <c r="G167" s="70">
        <f>J43</f>
        <v>4</v>
      </c>
      <c r="H167" s="70">
        <f>J51</f>
        <v>3.2</v>
      </c>
      <c r="I167" s="70">
        <f>J59</f>
        <v>1.25</v>
      </c>
      <c r="J167" s="70">
        <f>J67</f>
        <v>2.77</v>
      </c>
      <c r="K167" s="70">
        <f>J75</f>
        <v>3.13</v>
      </c>
      <c r="L167" s="70">
        <f>J84</f>
        <v>3.2</v>
      </c>
      <c r="M167" s="72">
        <v>3.83</v>
      </c>
      <c r="N167" s="74">
        <v>2.6</v>
      </c>
      <c r="O167" s="71">
        <v>2.7</v>
      </c>
      <c r="P167" s="71">
        <v>2.6</v>
      </c>
      <c r="Q167" s="71">
        <v>1.9</v>
      </c>
      <c r="R167" s="80">
        <v>3</v>
      </c>
      <c r="S167" s="79">
        <v>2.66</v>
      </c>
    </row>
    <row r="168" spans="1:19" ht="15.75" x14ac:dyDescent="0.25">
      <c r="A168" s="68" t="s">
        <v>48</v>
      </c>
      <c r="B168" s="70">
        <f>G3</f>
        <v>5.95</v>
      </c>
      <c r="C168" s="70">
        <f>G11</f>
        <v>5.4444444444444446</v>
      </c>
      <c r="D168" s="70">
        <f>G19</f>
        <v>4.7142857142857144</v>
      </c>
      <c r="E168" s="70">
        <f>G27</f>
        <v>5.0384615384615383</v>
      </c>
      <c r="F168" s="70">
        <f>G35</f>
        <v>6.1578947368421053</v>
      </c>
      <c r="G168" s="70">
        <f>G43</f>
        <v>4.1363636363636367</v>
      </c>
      <c r="H168" s="70">
        <f>G51</f>
        <v>5.7368421052631575</v>
      </c>
      <c r="I168" s="70">
        <f>G59</f>
        <v>5.4782608695652177</v>
      </c>
      <c r="J168" s="70">
        <f>G67</f>
        <v>4.63</v>
      </c>
      <c r="K168" s="70">
        <f>G75</f>
        <v>5.82</v>
      </c>
      <c r="L168" s="70">
        <f>G84</f>
        <v>4.5999999999999996</v>
      </c>
      <c r="M168" s="72">
        <v>6.33</v>
      </c>
      <c r="N168" s="74">
        <v>4</v>
      </c>
      <c r="O168" s="71">
        <v>5.2</v>
      </c>
      <c r="P168" s="71">
        <v>4.3</v>
      </c>
      <c r="Q168" s="71">
        <v>5.8</v>
      </c>
      <c r="R168" s="80">
        <v>4.4000000000000004</v>
      </c>
      <c r="S168" s="79">
        <v>4.2</v>
      </c>
    </row>
    <row r="169" spans="1:19" ht="15.75" x14ac:dyDescent="0.25">
      <c r="A169" s="68" t="s">
        <v>49</v>
      </c>
      <c r="B169" s="70">
        <f>H3</f>
        <v>85.45</v>
      </c>
      <c r="C169" s="70">
        <f>H11</f>
        <v>73.166666666666671</v>
      </c>
      <c r="D169" s="70">
        <f>H19</f>
        <v>71.900000000000006</v>
      </c>
      <c r="E169" s="70">
        <f>H27</f>
        <v>78.916666666666671</v>
      </c>
      <c r="F169" s="70">
        <f>H35</f>
        <v>88.272727272727266</v>
      </c>
      <c r="G169" s="70">
        <f>H43</f>
        <v>68.083333333333329</v>
      </c>
      <c r="H169" s="70">
        <f>H51</f>
        <v>84.15384615384616</v>
      </c>
      <c r="I169" s="70">
        <f>H59</f>
        <v>85.333333333333329</v>
      </c>
      <c r="J169" s="70">
        <f>H67</f>
        <v>70.599999999999994</v>
      </c>
      <c r="K169" s="70">
        <f>H75</f>
        <v>77.33</v>
      </c>
      <c r="L169" s="70">
        <f>H84</f>
        <v>81</v>
      </c>
      <c r="M169" s="72">
        <v>73</v>
      </c>
      <c r="N169" s="74">
        <v>35.200000000000003</v>
      </c>
      <c r="O169" s="71">
        <v>82</v>
      </c>
      <c r="P169" s="71">
        <v>25</v>
      </c>
      <c r="Q169" s="71">
        <v>84</v>
      </c>
      <c r="R169" s="79">
        <v>53</v>
      </c>
      <c r="S169" s="79">
        <v>65</v>
      </c>
    </row>
    <row r="170" spans="1:19" ht="15.75" x14ac:dyDescent="0.25">
      <c r="A170" s="68" t="s">
        <v>50</v>
      </c>
      <c r="B170" s="70">
        <f>K3</f>
        <v>1.31</v>
      </c>
      <c r="C170" s="71"/>
      <c r="D170" s="71"/>
      <c r="E170" s="70">
        <f>K27</f>
        <v>0.66666666666666663</v>
      </c>
      <c r="F170" s="70">
        <f>K35</f>
        <v>1</v>
      </c>
      <c r="G170" s="70">
        <f>K43</f>
        <v>1</v>
      </c>
      <c r="H170" s="70">
        <f>K51</f>
        <v>1.1428571428571428</v>
      </c>
      <c r="I170" s="70">
        <f>K59</f>
        <v>0.8</v>
      </c>
      <c r="J170" s="70">
        <f>K67</f>
        <v>0.92</v>
      </c>
      <c r="K170" s="70">
        <f>K75</f>
        <v>0.8</v>
      </c>
      <c r="L170" s="70">
        <f>K84</f>
        <v>0.67</v>
      </c>
      <c r="M170" s="72">
        <v>0.66</v>
      </c>
      <c r="N170" s="74">
        <v>0.8</v>
      </c>
      <c r="O170" s="71">
        <v>0.81</v>
      </c>
      <c r="P170" s="71">
        <v>0.63</v>
      </c>
      <c r="Q170" s="71">
        <v>0.25</v>
      </c>
      <c r="R170" s="79">
        <v>0.83</v>
      </c>
      <c r="S170" s="79">
        <v>0.9</v>
      </c>
    </row>
    <row r="171" spans="1:19" x14ac:dyDescent="0.2">
      <c r="A171" s="3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</row>
    <row r="172" spans="1:19" x14ac:dyDescent="0.2">
      <c r="A172" s="3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</row>
    <row r="173" spans="1:19" x14ac:dyDescent="0.2">
      <c r="A173" s="3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</row>
    <row r="174" spans="1:19" x14ac:dyDescent="0.2">
      <c r="A174" s="3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</row>
    <row r="175" spans="1:19" x14ac:dyDescent="0.2">
      <c r="A175" s="3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</row>
    <row r="176" spans="1:19" x14ac:dyDescent="0.2">
      <c r="A176" s="3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</row>
  </sheetData>
  <phoneticPr fontId="5" type="noConversion"/>
  <pageMargins left="0.75" right="0.75" top="1" bottom="1" header="0.5" footer="0.5"/>
  <pageSetup paperSize="9" scale="75" orientation="landscape" horizontalDpi="4294967293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f4aa9843-4535-4692-b639-c5371f1ecc77}" enabled="1" method="Privileged" siteId="{db8e2f82-8a37-4c09-b7de-ed06547b5a2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5</vt:i4>
      </vt:variant>
      <vt:variant>
        <vt:lpstr>Namngivna områden</vt:lpstr>
      </vt:variant>
      <vt:variant>
        <vt:i4>1</vt:i4>
      </vt:variant>
    </vt:vector>
  </HeadingPairs>
  <TitlesOfParts>
    <vt:vector size="6" baseType="lpstr">
      <vt:lpstr>Älgobs</vt:lpstr>
      <vt:lpstr>Fällda djur</vt:lpstr>
      <vt:lpstr>Grafer jämförelse</vt:lpstr>
      <vt:lpstr>Snittvikt, -ålder etc</vt:lpstr>
      <vt:lpstr>Blad1</vt:lpstr>
      <vt:lpstr>'Grafer jämförelse'!Utskriftsområde</vt:lpstr>
    </vt:vector>
  </TitlesOfParts>
  <Company>HC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Hemma</dc:creator>
  <cp:lastModifiedBy>Windows-användare</cp:lastModifiedBy>
  <cp:lastPrinted>2026-03-17T14:48:04Z</cp:lastPrinted>
  <dcterms:created xsi:type="dcterms:W3CDTF">2004-04-27T18:27:44Z</dcterms:created>
  <dcterms:modified xsi:type="dcterms:W3CDTF">2026-03-17T14:49:14Z</dcterms:modified>
</cp:coreProperties>
</file>